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281" windowWidth="15450" windowHeight="6000" activeTab="0"/>
  </bookViews>
  <sheets>
    <sheet name="ДОХОДЫ декабрь" sheetId="1" r:id="rId1"/>
  </sheets>
  <definedNames>
    <definedName name="Z_389D9002_B159_466B_9DF6_B698B38C0892_.wvu.Cols" localSheetId="0" hidden="1">'ДОХОДЫ декабрь'!#REF!</definedName>
    <definedName name="Z_D1E9F247_658C_432F_82EF_5644ECEDC791_.wvu.Cols" localSheetId="0" hidden="1">'ДОХОДЫ декабрь'!#REF!</definedName>
    <definedName name="Z_D1E9F247_658C_432F_82EF_5644ECEDC791_.wvu.PrintTitles" localSheetId="0" hidden="1">'ДОХОДЫ декабрь'!$5:$5</definedName>
    <definedName name="Z_D1E9F247_658C_432F_82EF_5644ECEDC791_.wvu.Rows" localSheetId="0" hidden="1">'ДОХОДЫ декабрь'!$98:$98</definedName>
    <definedName name="_xlnm.Print_Titles" localSheetId="0">'ДОХОДЫ декабрь'!$5:$5</definedName>
  </definedNames>
  <calcPr fullCalcOnLoad="1"/>
</workbook>
</file>

<file path=xl/sharedStrings.xml><?xml version="1.0" encoding="utf-8"?>
<sst xmlns="http://schemas.openxmlformats.org/spreadsheetml/2006/main" count="484" uniqueCount="425">
  <si>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</si>
  <si>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809 1 11 09044 04 0001 120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</si>
  <si>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</si>
  <si>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</si>
  <si>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</si>
  <si>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809 1 11 09044 04 0003 120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</si>
  <si>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</si>
  <si>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</si>
  <si>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</si>
  <si>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</si>
  <si>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</si>
  <si>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</si>
  <si>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</si>
  <si>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</si>
  <si>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активов</t>
  </si>
  <si>
    <t>809 1 14 02033 04 0000 410</t>
  </si>
  <si>
    <t>809 1 14 06012 04 0000 430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</si>
  <si>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</si>
  <si>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</si>
  <si>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</si>
  <si>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182 1 16 03010 01 0000 140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</si>
  <si>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</si>
  <si>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</si>
  <si>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</si>
  <si>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</si>
  <si>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</si>
  <si>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</si>
  <si>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и табачной продукции</t>
  </si>
  <si>
    <t>803 1 16 18040 04 0000 140</t>
  </si>
  <si>
    <t>Денежные взыскания (штрафы) за нарушение бюджетного законодательства (в части бюджетов городских округов)</t>
  </si>
  <si>
    <t>498 1 16 25050 01 0000 140</t>
  </si>
  <si>
    <t>Денежные взыскания (штрафы) за нарушение законодательства в области охраны окружающей среды</t>
  </si>
  <si>
    <t>072 1 16 25060 01 0000 140</t>
  </si>
  <si>
    <t>Денежные взыскания (штрафы) за нарушение земельного законодательства</t>
  </si>
  <si>
    <t>177 1 16 27000 01 0000 140</t>
  </si>
  <si>
    <t>Денежные взыскания (штрафы) за нарушение Федерального закона "О пожарной безопасности"</t>
  </si>
  <si>
    <t>188 1 16 30000 01 0000 140</t>
  </si>
  <si>
    <t>Денежные взыскания (штрафы) за административные правонарушения в области дорожного движения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</si>
  <si>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</si>
  <si>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</si>
  <si>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188 1 16 90040 04 0000 140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</si>
  <si>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(штрафы УВД за исключением штрафов в области дорожного движения)</t>
  </si>
  <si>
    <t>802 1 16 90040 04 0000 140</t>
  </si>
  <si>
    <t>805 1 16 90040 04 0000 140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</si>
  <si>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(ФКС Администрации)</t>
  </si>
  <si>
    <t>803 1 16 90040 04 0000 140</t>
  </si>
  <si>
    <t>Прочие поступления от денежных взысканий (штрафов) и иных сумм в возмещение ущерба, зачисляемые в бюджеты городских округов (пени по бюджетным кредитам)</t>
  </si>
  <si>
    <t>498 1 16 90040 04 0000 140</t>
  </si>
  <si>
    <t>182 1 16 90040 04 0000 140</t>
  </si>
  <si>
    <t>Прочие поступления от денежных взысканий (штрафов) и иных сумм в возмещение ущерба, зачисляемые в бюджеты городских округов (ИФНС)</t>
  </si>
  <si>
    <t>810 1 16 90040 04 0000 140</t>
  </si>
  <si>
    <t>816 1 16 90040 04 0000 140</t>
  </si>
  <si>
    <t>952 1 16 90040 04 0000 140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</si>
  <si>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(снос зеленых насаждений)</t>
  </si>
  <si>
    <t>820 1 16 90040 04 0000 140</t>
  </si>
  <si>
    <t>000 1 17 00000 00 0000 000</t>
  </si>
  <si>
    <t xml:space="preserve">Прочие неналоговые доходы </t>
  </si>
  <si>
    <t>803 1 19 04000 04 0000 151</t>
  </si>
  <si>
    <t>000 2 00 00000 00 0000 000</t>
  </si>
  <si>
    <t>БЕЗВОЗМЕЗДНЫЕ ПОСТУПЛЕНИЯ</t>
  </si>
  <si>
    <t>000 2 02 01000 00 0000 151</t>
  </si>
  <si>
    <t>Дотации бюджетам субъектов Российской Федерации и муниципальных образований</t>
  </si>
  <si>
    <t>803 2 02 01001 04 0000 151</t>
  </si>
  <si>
    <t>Дотации бюджетам городских округов на выравнивание бюджетной обеспеченности из областного фонда финансовой поддержки поселений</t>
  </si>
  <si>
    <t>803 2 02 01003 04 0000 151</t>
  </si>
  <si>
    <t>Дотации бюджетам городских округов на поддержку мер по обеспечению сбалансированности бюджетов</t>
  </si>
  <si>
    <t>803 2 02 01007 04 0000 151</t>
  </si>
  <si>
    <t>Дотации бюджетам закрытых административно-территориальных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</si>
  <si>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</si>
  <si>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</si>
  <si>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городских округов</t>
  </si>
  <si>
    <t>803 2 02 02999 04 0001 151</t>
  </si>
  <si>
    <t>Субсидии на ремонт муниципальных объектов социальной сферы, закрепленных на праве оперативного  управления за муниципальными учреждениями культуры, здравоохранения, образования</t>
  </si>
  <si>
    <t>803 2 02 02999 04 0002 151</t>
  </si>
  <si>
    <t>803 2 02 02999 04 0003 151</t>
  </si>
  <si>
    <t>Субсидии на обеспечение условий для развития физической культуры и массового спорта</t>
  </si>
  <si>
    <t>803 2 02 02999 04 0004 151</t>
  </si>
  <si>
    <t>803 2 02 02999 04 0005 151</t>
  </si>
  <si>
    <t>803 2 02 02999 04 0006 151</t>
  </si>
  <si>
    <t>Субсидии на создание условий для управления многоквартирными домами</t>
  </si>
  <si>
    <t>803 2 02 02999 04 0007 151</t>
  </si>
  <si>
    <t>000 2 02 03000 00 0000 151</t>
  </si>
  <si>
    <t>Субвенции бюджетам субъектов Российской Федерации и муниципальных образований</t>
  </si>
  <si>
    <t>803 2 02 03021 04 0000 151</t>
  </si>
  <si>
    <t>Субвенции бюджетам городских округов на ежемесячное денежное вознаграждение за классное руководство</t>
  </si>
  <si>
    <t>803 2 02 03022 04 0001 151</t>
  </si>
  <si>
    <t>803 2 02 03022 04 0002 151</t>
  </si>
  <si>
    <t>803 2 02 03024 04 0010 151</t>
  </si>
  <si>
    <t>803 2 02 03026 04 0000 151</t>
  </si>
  <si>
    <t>803 2 02 03027 04 0001 151</t>
  </si>
  <si>
    <t>803 2 02 03027 04 0002 151</t>
  </si>
  <si>
    <t>000 2 02 04000 04 0000 151</t>
  </si>
  <si>
    <t>Иные межбюджетные трансферты</t>
  </si>
  <si>
    <t>803 2 02 04005 04 0000 151</t>
  </si>
  <si>
    <t>803 2 02 04010 04 0000 151</t>
  </si>
  <si>
    <t>803 2 02 04012 04 0001 151</t>
  </si>
  <si>
    <t>803 2 02 04012 04 0002 151</t>
  </si>
  <si>
    <t>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искусства, имеющим специальные звания, начинающиеся со слов "Заслуженный…" или "Народный…"</t>
  </si>
  <si>
    <t>000 3 00 00000 00 0000 000</t>
  </si>
  <si>
    <t>ДОХОДЫ ОТ ПРЕДПРИНИМАТЕЛЬСКОЙ И ИНОЙ ПРИНОСЯЩЕЙ ДОХОД ДЕЯТЕЛЬНОСТИ</t>
  </si>
  <si>
    <t>000 3 02 00000 00 0000 000</t>
  </si>
  <si>
    <t>РЫНОЧНЫЕ ПРОДАЖИ ТОВАРОВ И УСЛУГ</t>
  </si>
  <si>
    <t>000 3 02 01040 04 0011 130</t>
  </si>
  <si>
    <t>807 3 02 01040 04 0011 130</t>
  </si>
  <si>
    <t>Управление образования Администрации ЗАТО Северск</t>
  </si>
  <si>
    <t>894 3 02 01040 04 0011 130</t>
  </si>
  <si>
    <t>МОУ ЗАТО Северск ДОД СДЮСШОР "Лидер"</t>
  </si>
  <si>
    <t>895 3 02 01040 04 0011 130</t>
  </si>
  <si>
    <t>МОУ ЗАТО Северск ДОД СДЮСШОР "Янтарь"</t>
  </si>
  <si>
    <t>897 3 02 01040 04 0011 130</t>
  </si>
  <si>
    <t>МОУ ЗАТО Северск ДОД ДЮСШ НВС "Русь"</t>
  </si>
  <si>
    <t>МОУ ЗАТО Северск ДОД СДЮСШОР гимнастики им. Р.Кузнецова</t>
  </si>
  <si>
    <t>899 3 02 01040 04 0011 130</t>
  </si>
  <si>
    <t>901 3 02 01040 04 0011 130</t>
  </si>
  <si>
    <t>МОУ ЗАТО Северск ДОД СДЮСШОР им.Л.Егоровой</t>
  </si>
  <si>
    <t>902 3 02 01040 04 0011 130</t>
  </si>
  <si>
    <t>МОУ ЗАТО Северск ДОД СДЮСШ хоккея и футбола "Смена"</t>
  </si>
  <si>
    <t>906 3 02 01040 04 0011 130</t>
  </si>
  <si>
    <t>907 3 02 01040 04 0011 130</t>
  </si>
  <si>
    <t>908 3 02 01040 04 0011 130</t>
  </si>
  <si>
    <t>МУ ЗАТО Северск ДОЛ "Восход"</t>
  </si>
  <si>
    <t>000 3 02 01040 04 0012 130</t>
  </si>
  <si>
    <t>807 3 02 01040 04 0012 130</t>
  </si>
  <si>
    <t>894 3 02 01040 04 0012 130</t>
  </si>
  <si>
    <t>895 3 02 01040 04 0012 130</t>
  </si>
  <si>
    <t>898 3 02 01040 04 0012 130</t>
  </si>
  <si>
    <t>907 3 02 01040 04 0012 130</t>
  </si>
  <si>
    <t>908 3 02 01040 04 0012 130</t>
  </si>
  <si>
    <t>909 3 02 01040 04 0012 130</t>
  </si>
  <si>
    <t>911 3 02 01040 04 0012 130</t>
  </si>
  <si>
    <t>912 3 02 01040 04 0012 130</t>
  </si>
  <si>
    <t>МУ "Самусьский центр культуры"</t>
  </si>
  <si>
    <t>913 3 02 01040 04 0012 130</t>
  </si>
  <si>
    <t>МУ "МТ "Наш мир"</t>
  </si>
  <si>
    <t>914 3 02 01040 04 0012 130</t>
  </si>
  <si>
    <t>МУ "Северский музыкальный театр"</t>
  </si>
  <si>
    <t>915 3 02 01040 04 0012 130</t>
  </si>
  <si>
    <t>Детский театр</t>
  </si>
  <si>
    <t>917 3 02 01040 04 0012 130</t>
  </si>
  <si>
    <t>921 3 02 01040 04 0012 130</t>
  </si>
  <si>
    <t>С.М.И. МУ газета "Диалог"</t>
  </si>
  <si>
    <t>000 3 03 00000 00 0000 000</t>
  </si>
  <si>
    <t>БЕЗВОЗМЕЗДНЫЕ ПОСТУПЛЕНИЯ ОТ ПРЕДПРИНИМАТЕЛЬСКОЙ И ИНОЙ ПРИНОСЯЩЕЙ ДОХОД ДЕЯТЕЛЬНОСТИ</t>
  </si>
  <si>
    <t>МОУ ЗАТО Северск ДОД СДЮСШОР  гимнастики им. Р.Кузнецова</t>
  </si>
  <si>
    <t>899 3 03 02040 00 0011 180</t>
  </si>
  <si>
    <t>914 3 03 02040 00 0012 180</t>
  </si>
  <si>
    <t>ВСЕГО ДОХОДОВ ПО ЗАТО СЕВЕРСК</t>
  </si>
  <si>
    <t>из них: доходы с территории</t>
  </si>
  <si>
    <t>без доходов от предпринимательской деятельности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</si>
  <si>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(Гостехнадзор)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</si>
  <si>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</si>
  <si>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 имущества муниципальных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</si>
  <si>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городских округов (Госстройнадзор)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</si>
  <si>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в муниципальных общеобразовательных учреждениях</t>
  </si>
  <si>
    <t>МОУ ЗАТО Северск ДОД СДЮСШОР по легкой атлетике</t>
  </si>
  <si>
    <t>809 1 08 07150 01 0000 110</t>
  </si>
  <si>
    <t>817 1 08 07140 01 0000 110</t>
  </si>
  <si>
    <t>Субвенции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</si>
  <si>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</si>
  <si>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Субсидии на компенсацию расходов по организации теплоснабжения энергоснабжающими организациями, использующими в качестве топлива нефть или мазут</t>
  </si>
  <si>
    <t>Чеснокова Елена Викторовна</t>
  </si>
  <si>
    <t>77 39 14</t>
  </si>
  <si>
    <t>Субсидии на индексацию оплаты труда с начислениями работников муниципальных бюджетных учреждений</t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</si>
  <si>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сетке (должностному окладу)</t>
  </si>
  <si>
    <t>803 2 02 02068 04 0000 151</t>
  </si>
  <si>
    <t>Субсидии на комплектование книжных фондов библиотек муниципальных образований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</si>
  <si>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</si>
  <si>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Субвенция на осуществление отдельных государственных полномочий по предоставлению гражданам субсидий на оплату жилого помещения и коммунальных услуг (на осуществление управленческих функций органами местного самоуправления)</t>
  </si>
  <si>
    <t>914 3 03 03040 04 0002 180</t>
  </si>
  <si>
    <t>897 3 03 99040 04 0012 180</t>
  </si>
  <si>
    <t>915 3 03 99040 04 0012 180</t>
  </si>
  <si>
    <t>803 2 02 04012 04 0006 151</t>
  </si>
  <si>
    <t>Межбюджетные трансферты бюджетам городских округов на реализацию мероприятий областной целевой программы "Обеспечение безопасности дорожного движения на 2007-2009 годы"</t>
  </si>
  <si>
    <t>182 1 05 03000 01 0000 110</t>
  </si>
  <si>
    <t>Единый сельскохозяйственный налог</t>
  </si>
  <si>
    <r>
      <t>776 739,80</t>
    </r>
    <r>
      <rPr>
        <b/>
        <sz val="12"/>
        <rFont val="Times New Roman"/>
        <family val="1"/>
      </rPr>
      <t>";</t>
    </r>
  </si>
  <si>
    <t xml:space="preserve"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кооперативах в 2005-2010 годах на срок до 8 лет </t>
  </si>
  <si>
    <t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ограниченными возможностями здоровья</t>
  </si>
  <si>
    <t>Субвенции на выплаты доплат к ежемесячному вознаграждению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</t>
  </si>
  <si>
    <t>Субвенция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</si>
  <si>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</si>
  <si>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Субвенция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</si>
  <si>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 xml:space="preserve"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</t>
  </si>
  <si>
    <t>Субвенции на осуществление отдельных государственных полномочий по организации  и осуществлению деятельности по опеке и попечительству в Томской области (на несовершеннолетних детей)</t>
  </si>
  <si>
    <t>803 2 02 02077 04 0000 151</t>
  </si>
  <si>
    <t>803 202 02999 04 0002 151</t>
  </si>
  <si>
    <t>Субсидии на содержание, реконструкцию, ремонт и строительство автомобильных дорог общего пользования, мостов и иных транспортных инженерных сооружений на них, за исключением автомобильных дорог федерального значения</t>
  </si>
  <si>
    <t>803 2 02 03046 04 0000 151</t>
  </si>
  <si>
    <t>803 2 02 03024 04 0120 151</t>
  </si>
  <si>
    <t>803 2 02 03024 04 0140 151</t>
  </si>
  <si>
    <t>803 2 02 03024 04 0020 151</t>
  </si>
  <si>
    <t>803 2 02 03024 04 0030 151</t>
  </si>
  <si>
    <t>803 2 02 03024 04 0040 151</t>
  </si>
  <si>
    <t>(плюс, минус)</t>
  </si>
  <si>
    <t>803 2 02 03024 04 0060 151</t>
  </si>
  <si>
    <t>803 2 02 03024 04 0071 151</t>
  </si>
  <si>
    <t>803 2 02 03024 04 0072 151</t>
  </si>
  <si>
    <t>803 2 02 03024 04 0080 151</t>
  </si>
  <si>
    <t>803 2 02 03024 04 0100 151</t>
  </si>
  <si>
    <t>803 2 02 03024 04 00130 151</t>
  </si>
  <si>
    <t>Субвенции на осуществление отдельных государственных полномочий по организации  и осуществлению деятельности по опеке и попечительству в Томской области  (на совершеннолетних недееспособных граждан)</t>
  </si>
  <si>
    <t>803 2 02 03024 04 0101 151</t>
  </si>
  <si>
    <t>803 2 02 03024 04 0102 151</t>
  </si>
  <si>
    <t>ДОХОДЫ 
 бюджета ЗАТО Северск на 2009 год</t>
  </si>
  <si>
    <t>Субвенция на осуществление отдельных государственных полномочий по предоставлению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</si>
  <si>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</si>
  <si>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Утв. Думой ЗАТО Северск 
</t>
  </si>
  <si>
    <t>803 2 02 04018 04 0000 151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</si>
  <si>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</si>
  <si>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Доходы от оказания услуг  учреждениями, находящимися в ведении органов местного самоуправления городских округов, в том числе: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</si>
  <si>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</si>
  <si>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Доходы от оказания услуг (оздоровительная кампания)</t>
  </si>
  <si>
    <t>Доходы от оказания услуг (прочие)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</si>
  <si>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</t>
  </si>
  <si>
    <t>(плюс, минус)
22.01.2009</t>
  </si>
  <si>
    <t>803 2 02 02080 04 0000 151</t>
  </si>
  <si>
    <t>Субсидии бюджетам городских округов для обеспечения земельных участков коммунальной инфраструктурой в целях жилищного строительства</t>
  </si>
  <si>
    <t>000 3 03 99040 00 0011 180</t>
  </si>
  <si>
    <t>807 3 03 99040 04 0012 180</t>
  </si>
  <si>
    <t>898 3 03 99040 04 0012 180</t>
  </si>
  <si>
    <t>917 3 03 99040 04 0012 180</t>
  </si>
  <si>
    <t>807 3 03 99040 04 0011 180</t>
  </si>
  <si>
    <t>894 3 03 99040 04 0011 180</t>
  </si>
  <si>
    <t>895 3 03 99040 04 0011 180</t>
  </si>
  <si>
    <t>897 3 03 99040 04 0011 180</t>
  </si>
  <si>
    <t>898 3 03 99040 04 0011 180</t>
  </si>
  <si>
    <t>901 3 03 99040 04 0011 180</t>
  </si>
  <si>
    <t>902 3 03 99040 04 0011 180</t>
  </si>
  <si>
    <t>803 2 02 02044 04 0000 151</t>
  </si>
  <si>
    <t>Денежные взыскания(штрафы) и иные суммы, взыскиваемые с лиц,виновных  в совершении преступлений</t>
  </si>
  <si>
    <t>Доходы от возмещения ущерба при возникновении страховых случаев, зачисляемые в бюджеты городских округов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</si>
  <si>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</si>
  <si>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городских округов (ФС по эколог. атом. надзору)</t>
  </si>
  <si>
    <t>Субсидии на закупку автотранспортных средств и коммунальной техники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</si>
  <si>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</si>
  <si>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МОУ ЗАТО Северск ДОД СДЮСШОР                им.Л. Егоровой</t>
  </si>
  <si>
    <t>Иные межбюджетные трансферты на ремонт и приобретение жилья инвалидам и участникам ВОВ 1941-1945 годов, указанным в подпункте 1 пункта 1 статьи 2 Федерального закона от 12.01.1995 № 5-ФЗ "О ветеранах", за исключением лиц из числа нуждающихся в улучшении жилищных условий и вставших на учет до 1 марта 2005 года</t>
  </si>
  <si>
    <t>МОУ ЗАТО Северск ДОД СДЮСШОР               им.Л. Егоровой</t>
  </si>
  <si>
    <t>МУ "СМТ"</t>
  </si>
  <si>
    <t>Гранты, премии, добровольные пожертвования муниципальным  учреждениям, находящимся в ведении органов местного самоуправления городских округов (на 60-летие г.Северска)</t>
  </si>
  <si>
    <t>803 2 02 04012 04 0005 151</t>
  </si>
  <si>
    <t>Межбюджетные трансферты бюджетам городских округов на материально-техническое обеспечение подразделений специальной моторизованной войсковой части (СМВЧ)</t>
  </si>
  <si>
    <t>Субсидии бюджетам городских округов на обеспечение автомобильными дорогами новых микрорайонов</t>
  </si>
  <si>
    <t>803 2 02 03024 04 0111 151</t>
  </si>
  <si>
    <t>803 2 02 03024 04 0112 151</t>
  </si>
  <si>
    <t>в том числе:</t>
  </si>
  <si>
    <t xml:space="preserve">на выплату заработной платы работникам образования </t>
  </si>
  <si>
    <t>803 2 02 03024 04 0011 151</t>
  </si>
  <si>
    <t>803 2 02 03024 04 0012 151</t>
  </si>
  <si>
    <t>803 2 02 03024 04 0013 151</t>
  </si>
  <si>
    <t>на книгоиздательскую продукцию</t>
  </si>
  <si>
    <t>на прочие текущие расходы</t>
  </si>
  <si>
    <t>803 2 02 03024 04 0131 151</t>
  </si>
  <si>
    <t>803 2 02 03024 04 0132 151</t>
  </si>
  <si>
    <t>803 2 02 03024 04 0133 151</t>
  </si>
  <si>
    <t>909 3 03 99040 04 0012 180</t>
  </si>
  <si>
    <t>895 3 02 02044 04 0000 440</t>
  </si>
  <si>
    <t>803 2 02 02088 04 0000 151</t>
  </si>
  <si>
    <t>803 2 02 02088 04 0001 151</t>
  </si>
  <si>
    <t>"Приложение 6
к Решению Думы ЗАТО Северск
от 25.12.2008 № 67/7</t>
  </si>
  <si>
    <t>803 2 02 02088 04 0002 151</t>
  </si>
  <si>
    <t>000 3 03 99040 00 0012 180</t>
  </si>
  <si>
    <t>911 3 03 99040 04 0012 180</t>
  </si>
  <si>
    <t>Прочие безвозмездные поступления  муниципальным учреждениям, находящимся в ведении органов местного самоуправления (прочие)</t>
  </si>
  <si>
    <t>Прочие безвозмездные поступления  муниципальным учреждениям, находящимся в ведении органов местного самоуправления (оздоровительная кампания)</t>
  </si>
  <si>
    <t>Прочие поступления от денежных взысканий (штрафов) и иных сумм в возмещение ущерба, зачисляемые в бюджеты городских округов (Департамент природных ресурсов и охраны окружающей среды Томской области)</t>
  </si>
  <si>
    <t>Прочие поступления от денежных взысканий (штрафов) и иных сумм в возмещение ущерба, зачисляемые в бюджеты городских округов (МУ "Лесничество ЗАТО Северск")</t>
  </si>
  <si>
    <t xml:space="preserve">Субвенция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осуществление управленческих функций органами местного самоуправления) </t>
  </si>
  <si>
    <t>Субвенция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предоставление ежемесячной компенсационной выплаты)</t>
  </si>
  <si>
    <t>Субвенция на осуществление отдельных государственных полномочий на осуществление ежемесячной выплаты денежных средств приемным семьям на содержание детей</t>
  </si>
  <si>
    <t>МУ "Музей"</t>
  </si>
  <si>
    <t>МУ ЦГБ</t>
  </si>
  <si>
    <t>МУ ЦДБ</t>
  </si>
  <si>
    <t>МУ"СПП"</t>
  </si>
  <si>
    <t>МОУ ЗАТО Северск ДОД СДЮСШОР им.Л. Егоровой</t>
  </si>
  <si>
    <t>МУ ОЛ "Зелёный Мыс"</t>
  </si>
  <si>
    <t>МУДОЛ "Берёзка"</t>
  </si>
  <si>
    <t>388 1 16 28000 01 0000 140</t>
  </si>
  <si>
    <t>803 2 02 02999 04 0016 151</t>
  </si>
  <si>
    <t>Прочие субсидии из резервного фонда финансирования непредвиденных расходов Администрации Томской области</t>
  </si>
  <si>
    <t>000 1 19 00000 00 0000 000</t>
  </si>
  <si>
    <t>Возврат остатков субсидий и субвенций прошлых лет</t>
  </si>
  <si>
    <t>Возврат остатков субсидий и субвенций из бюджетов городских округов</t>
  </si>
  <si>
    <t>809 1 17 05040 04 0000 180</t>
  </si>
  <si>
    <t>816 1 17 05040 04 0000 180</t>
  </si>
  <si>
    <t>Прочие неналоговые доходы бюджетов городских округов</t>
  </si>
  <si>
    <t>000 1 18 00000 00 0000 000</t>
  </si>
  <si>
    <t>Доходы бюджетов бюджетной системы Российской Федерации от возврата остатков субсидий и субвенций прошлых лет</t>
  </si>
  <si>
    <t>809 1 11 09044 04 0004 120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</si>
  <si>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</si>
  <si>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952 1 16 23040 04 0000 140</t>
  </si>
  <si>
    <t>803 2 02 02042 04 0000 151</t>
  </si>
  <si>
    <t>Субсидии бюджетам городских округов на государственную поддержку внедрения комплексных мер модернизации образования</t>
  </si>
  <si>
    <t>803 2 02 03007 04 0000 151</t>
  </si>
  <si>
    <t>Гранты, премии, добровольные пожертвования муниципальным  учреждениям, находящимся в ведении органов местного самоуправления городских округов (прочие)</t>
  </si>
  <si>
    <t>000 3 03 03040 00 0002 180</t>
  </si>
  <si>
    <t>897 3 02 01040 04 0012 130</t>
  </si>
  <si>
    <t>901 3 02 01040 04 0012 130</t>
  </si>
  <si>
    <t>000 3 02 02044 04 0000 440</t>
  </si>
  <si>
    <t>910 3 03 99040 04 0012 180</t>
  </si>
  <si>
    <t>000 3 02 01040 04 0010 130</t>
  </si>
  <si>
    <t>910 3 02 02044 04 0000 440</t>
  </si>
  <si>
    <t>917 3 02 02044 04 0000 440</t>
  </si>
  <si>
    <t>915 3 03 03040 04 0002 180</t>
  </si>
  <si>
    <t>901 3 03 99040 04 0012 180</t>
  </si>
  <si>
    <t>000 2 02 02999 00 0000 151</t>
  </si>
  <si>
    <t>182 1 09 01020 04 0000 110</t>
  </si>
  <si>
    <t>182 1 09 04050 04 0000 110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</si>
  <si>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</si>
  <si>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</si>
  <si>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Утв. Думой ЗАТО Северск</t>
  </si>
  <si>
    <t>Уточн. Думой ЗАТО Северск</t>
  </si>
  <si>
    <t>803 2 02 03024 04 0150 151</t>
  </si>
  <si>
    <t>894 3 03 99040 00 0012 180</t>
  </si>
  <si>
    <t>803 3 03 99040 04 0011 180</t>
  </si>
  <si>
    <t>Финансовое управление Администрации ЗАТО Северск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</si>
  <si>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 г.Северска Томской области, административной комиссии внегородских территорий ЗАТО Северск Томской области, комиссии по делам несовершеннолетних и защите их прав Администрации ЗАТО Северск)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</si>
  <si>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 корпорации - Фонда содействия  реформированию жилищно-коммунального хозяйства, всего</t>
  </si>
  <si>
    <t>Субсидии на обеспечение мероприятий по капитальному ремонту многоквартирных домов за счет средств, поступивших от государственной  корпорации - Фонда содействия  реформированию жилищно-коммунального хозяйства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</si>
  <si>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</si>
  <si>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804 2 02 02102 04 0000 151</t>
  </si>
  <si>
    <t>803 2 02 02008 04 0000 151</t>
  </si>
  <si>
    <t>803 2 02 02009 04 0000 151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</si>
  <si>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</si>
  <si>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обеспечение жильем молодых семей</t>
  </si>
  <si>
    <t>803 2 02 02999 04 0019 151</t>
  </si>
  <si>
    <t>803 2 02 02999 04 0020 151</t>
  </si>
  <si>
    <t xml:space="preserve">Субвенции на осуществление отдельных государственных полномочий по организации  и осуществлению деятельности по опеке и попечительству в Томской области - всего </t>
  </si>
  <si>
    <t>913 3 03 99040 04 0012 180</t>
  </si>
  <si>
    <t>Прочие доходы  бюджетов городских округов от оказания платных услуг и компенсации затрат государства (возврат субсидий ЖКХ)</t>
  </si>
  <si>
    <t>Прочие доходы  бюджетов городских округов от оказания платных услуг и компенсации затрат государства (компенсация за квартиры)</t>
  </si>
  <si>
    <t>Прочие доходы  бюджетов городских округов от оказания платных услуг и компенсации затрат государства (дебиторская задолженность прошлых лет)</t>
  </si>
  <si>
    <t>000 1 13 03040 04 0002 130</t>
  </si>
  <si>
    <t>938 1 13 03040 04 0003 130</t>
  </si>
  <si>
    <t>952 1 13 03040 04 0004 130</t>
  </si>
  <si>
    <t>322 1 16 21040 04 0000 140</t>
  </si>
  <si>
    <t>809 1 16 23040 04 0000 140</t>
  </si>
  <si>
    <t>906 1 16 23040 04 0000 140</t>
  </si>
  <si>
    <t>Возмещение сумм, израсходованных незаконно или не по целевому назначению, а также  доходов, полученных от их использования (в части бюджетов городских округов)</t>
  </si>
  <si>
    <t>897 1 16 32040 04 0000 140</t>
  </si>
  <si>
    <t>952 1 16 32040 04 0000 140</t>
  </si>
  <si>
    <t>161 1 16 33040 04 0000 140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</si>
  <si>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</si>
  <si>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177 1 16 90040 04 0000 140</t>
  </si>
  <si>
    <t>192 1 16 90040 04 0000 140</t>
  </si>
  <si>
    <t>807 1 16 90040 04 0000 140</t>
  </si>
  <si>
    <t>809 1 16 90040 04 0000 140</t>
  </si>
  <si>
    <t>818 1 16 90040 04 0000 140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</si>
  <si>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</si>
  <si>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902 1 16 90040 04 0000 140</t>
  </si>
  <si>
    <t>Субсидии бюджетам городских округов из средств областного бюджета на государственную поддержку малого и среднего предпринимательства, включая крестьянские (фермерские) хозяйства</t>
  </si>
  <si>
    <t>Субсидии на реализацию областной целевой программы "Предоставление молодым семьям государственной поддержки  на приобретение (строительство) жилья на территории Томской области на 2006-2010 годы"</t>
  </si>
  <si>
    <t>803 2 02 03024 04 0160 151</t>
  </si>
  <si>
    <t>803 2 02 04012 04 0003 151</t>
  </si>
  <si>
    <t>803 2 02 04999 04 0001 151</t>
  </si>
  <si>
    <t>906 3 02 01040 04 0012 130</t>
  </si>
  <si>
    <t>917 3 03 03040 04 0002 180</t>
  </si>
  <si>
    <t>917 3 03 03040 04 0001 180</t>
  </si>
  <si>
    <t>000 3 03 03040 00 0001 180</t>
  </si>
  <si>
    <r>
      <t>Межбюджетные трансферты, передаваемые бюджетам закрытых административно</t>
    </r>
    <r>
      <rPr>
        <b/>
        <sz val="12"/>
        <rFont val="Times New Roman"/>
        <family val="1"/>
      </rPr>
      <t>-</t>
    </r>
    <r>
      <rPr>
        <sz val="12"/>
        <rFont val="Times New Roman"/>
        <family val="1"/>
      </rPr>
      <t>территориальных образований на развитие и поддержку социальной и инженерной инфраструктуры закрытых административно-территориальных образований</t>
    </r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</si>
  <si>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</si>
  <si>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Субсидии на обеспечение мероприятий по переселению граждан из аварийного жилищного фонда за счет средств, поступивших от государственной  корпорации - Фонда содействия  реформированию жилищно-коммунального хозяйства</t>
  </si>
  <si>
    <t>Межбюджетные трансферты на стимулирующие выплаты в 2009 году МОУ, перешедшим на новую систему оплаты труда</t>
  </si>
  <si>
    <t>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</si>
  <si>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(на осуществление управленческих функций органами местного самоуправления)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</si>
  <si>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</si>
  <si>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проведению аттестации педагогических работников муниципальных образовательных учреждений на первую и вторую квалификационные категории</t>
  </si>
  <si>
    <t>Субвенции на осуществление отдельных государственных полномочий на обеспечение одеждой, обувью либо выдачу и перечисление в кредитную организацию денежной компенсации в размерах, необходимых для приобретения одежды, обуви и единовременным денежным пособием детей-сирот и детей, оставшихcя без попечения родителей, - выпускников муниципальных образовательных учреждений</t>
  </si>
  <si>
    <t>Субвенции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</si>
  <si>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</si>
  <si>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</si>
  <si>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</si>
  <si>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</si>
  <si>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Черноголова Татьяна Юрьевна</t>
  </si>
  <si>
    <t>77 38 83</t>
  </si>
  <si>
    <t>(тыс.руб.)</t>
  </si>
  <si>
    <t>Код</t>
  </si>
  <si>
    <t>Наименование показателей</t>
  </si>
  <si>
    <t>НАЛОГОВЫЕ ДОХОДЫ</t>
  </si>
  <si>
    <t>000 1 01 02000 00 0000 110</t>
  </si>
  <si>
    <t xml:space="preserve">Налог на доходы физических лиц </t>
  </si>
  <si>
    <t>182 1 01 02010 01 0000 110</t>
  </si>
  <si>
    <t>182 1 01 02021 01 0000 110</t>
  </si>
  <si>
    <t>182 1 01 02022 01 0000 110</t>
  </si>
  <si>
    <t>182 1 01 02040 01 0000 110</t>
  </si>
  <si>
    <t>000 1 05 00000 00 0000 000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</si>
  <si>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</si>
  <si>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</si>
  <si>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</si>
  <si>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</si>
  <si>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</si>
  <si>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182 1 06 01020 04 0000 110</t>
  </si>
  <si>
    <t>Налог на имущество физических лиц</t>
  </si>
  <si>
    <t>182 1 06 06012 04 0000 110</t>
  </si>
  <si>
    <t>182 1 06 06022 04 0000 110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</si>
  <si>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</si>
  <si>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</si>
  <si>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</si>
  <si>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</si>
  <si>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</si>
  <si>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</si>
  <si>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</si>
  <si>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</si>
  <si>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188 1 08 07140 01 0000 110</t>
  </si>
  <si>
    <t>Государственная пошлина за выдачу разрешения на установку рекламной конструкции</t>
  </si>
  <si>
    <t>182 1 09 00000 00 0000 000</t>
  </si>
  <si>
    <t>Задолженность и перерасчеты по отмененным налогам, сборам и платежам</t>
  </si>
  <si>
    <t>Налог на прибыль организаций, зачисляемый в местный бюджет</t>
  </si>
  <si>
    <t>Земельный налог (по обязательствам, возникшим до 1 января 2006 года), мобилизуемый на территориях городских округов</t>
  </si>
  <si>
    <t>182 1 09 06020 02 0000 110</t>
  </si>
  <si>
    <t>Сбор на нужды образовательных учреждений, взимаемый с юридических лиц</t>
  </si>
  <si>
    <t>182 1 09 07050 04 0000 110</t>
  </si>
  <si>
    <t>Прочие местные налоги и сборы</t>
  </si>
  <si>
    <t>НЕНАЛОГОВЫЕ ДОХОДЫ (без учета предпринимательской деятельности)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</si>
  <si>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</si>
  <si>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</si>
  <si>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803 1 11 03040 04 0000 120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</si>
  <si>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</si>
  <si>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Арендная плата за землю - всего</t>
  </si>
  <si>
    <t>809 1 11 05010 04 0000 120</t>
  </si>
  <si>
    <t>809 1 11 05024 04 0000 120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</si>
  <si>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</si>
  <si>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809 1 11 07014 04 0000 120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</si>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</sst>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1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78">
    <xf numFmtId="0" fontId="0" fillId="0" borderId="0" xfId="0" applyAlignment="1">
      <alignment/>
    </xf>
    <xf numFmtId="1" fontId="23" fillId="0" borderId="0" xfId="53" applyNumberFormat="1" applyFont="1" applyFill="1" applyAlignment="1">
      <alignment vertical="center" wrapText="1"/>
      <protection/>
    </xf>
    <xf numFmtId="1" fontId="24" fillId="0" borderId="0" xfId="53" applyNumberFormat="1" applyFont="1" applyFill="1" applyAlignment="1">
      <alignment horizontal="center" vertical="center" wrapText="1"/>
      <protection/>
    </xf>
    <xf numFmtId="0" fontId="22" fillId="0" borderId="10" xfId="53" applyFont="1" applyBorder="1" applyAlignment="1">
      <alignment vertical="center"/>
      <protection/>
    </xf>
    <xf numFmtId="49" fontId="26" fillId="0" borderId="10" xfId="53" applyNumberFormat="1" applyFont="1" applyBorder="1" applyAlignment="1">
      <alignment horizontal="left" vertical="center"/>
      <protection/>
    </xf>
    <xf numFmtId="49" fontId="22" fillId="0" borderId="10" xfId="53" applyNumberFormat="1" applyFont="1" applyBorder="1" applyAlignment="1">
      <alignment horizontal="left" vertical="center"/>
      <protection/>
    </xf>
    <xf numFmtId="0" fontId="26" fillId="0" borderId="10" xfId="53" applyFont="1" applyBorder="1" applyAlignment="1">
      <alignment vertical="center"/>
      <protection/>
    </xf>
    <xf numFmtId="0" fontId="22" fillId="0" borderId="0" xfId="53" applyFont="1" applyAlignment="1">
      <alignment vertical="center"/>
      <protection/>
    </xf>
    <xf numFmtId="0" fontId="21" fillId="0" borderId="0" xfId="53" applyFont="1" applyAlignment="1">
      <alignment vertical="center"/>
      <protection/>
    </xf>
    <xf numFmtId="164" fontId="25" fillId="0" borderId="11" xfId="53" applyNumberFormat="1" applyFont="1" applyFill="1" applyBorder="1" applyAlignment="1">
      <alignment horizontal="center" vertical="center"/>
      <protection/>
    </xf>
    <xf numFmtId="164" fontId="25" fillId="0" borderId="12" xfId="53" applyNumberFormat="1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horizontal="left" vertical="center"/>
      <protection/>
    </xf>
    <xf numFmtId="0" fontId="22" fillId="0" borderId="13" xfId="53" applyFont="1" applyBorder="1" applyAlignment="1">
      <alignment horizontal="center" vertical="center"/>
      <protection/>
    </xf>
    <xf numFmtId="164" fontId="25" fillId="0" borderId="0" xfId="53" applyNumberFormat="1" applyFont="1" applyFill="1" applyBorder="1" applyAlignment="1">
      <alignment horizontal="center" vertical="center"/>
      <protection/>
    </xf>
    <xf numFmtId="164" fontId="21" fillId="0" borderId="0" xfId="53" applyNumberFormat="1" applyFont="1" applyFill="1" applyBorder="1" applyAlignment="1">
      <alignment horizontal="center" vertical="center"/>
      <protection/>
    </xf>
    <xf numFmtId="164" fontId="24" fillId="0" borderId="0" xfId="53" applyNumberFormat="1" applyFont="1" applyFill="1" applyAlignment="1">
      <alignment horizontal="center" vertical="center" wrapText="1"/>
      <protection/>
    </xf>
    <xf numFmtId="164" fontId="23" fillId="0" borderId="0" xfId="53" applyNumberFormat="1" applyFont="1" applyFill="1" applyAlignment="1">
      <alignment horizontal="center" vertical="center" wrapText="1"/>
      <protection/>
    </xf>
    <xf numFmtId="164" fontId="21" fillId="0" borderId="0" xfId="53" applyNumberFormat="1" applyFont="1" applyAlignment="1">
      <alignment horizontal="center" vertical="center"/>
      <protection/>
    </xf>
    <xf numFmtId="164" fontId="21" fillId="0" borderId="0" xfId="53" applyNumberFormat="1" applyFont="1" applyFill="1" applyAlignment="1">
      <alignment horizontal="center" vertical="center"/>
      <protection/>
    </xf>
    <xf numFmtId="166" fontId="29" fillId="0" borderId="0" xfId="0" applyNumberFormat="1" applyFont="1" applyAlignment="1">
      <alignment vertical="center"/>
    </xf>
    <xf numFmtId="4" fontId="25" fillId="0" borderId="0" xfId="53" applyNumberFormat="1" applyFont="1" applyBorder="1" applyAlignment="1">
      <alignment horizontal="left" vertical="center"/>
      <protection/>
    </xf>
    <xf numFmtId="4" fontId="25" fillId="0" borderId="11" xfId="53" applyNumberFormat="1" applyFont="1" applyFill="1" applyBorder="1" applyAlignment="1">
      <alignment horizontal="right" vertical="center"/>
      <protection/>
    </xf>
    <xf numFmtId="4" fontId="25" fillId="0" borderId="12" xfId="53" applyNumberFormat="1" applyFont="1" applyFill="1" applyBorder="1" applyAlignment="1">
      <alignment horizontal="right" vertical="center"/>
      <protection/>
    </xf>
    <xf numFmtId="49" fontId="21" fillId="0" borderId="0" xfId="53" applyNumberFormat="1" applyFont="1" applyAlignment="1">
      <alignment horizontal="left" vertical="center" wrapText="1"/>
      <protection/>
    </xf>
    <xf numFmtId="0" fontId="21" fillId="0" borderId="0" xfId="53" applyFont="1" applyAlignment="1">
      <alignment horizontal="left" vertical="center" wrapText="1"/>
      <protection/>
    </xf>
    <xf numFmtId="4" fontId="25" fillId="0" borderId="0" xfId="53" applyNumberFormat="1" applyFont="1" applyFill="1" applyBorder="1" applyAlignment="1">
      <alignment horizontal="right" vertical="center"/>
      <protection/>
    </xf>
    <xf numFmtId="0" fontId="29" fillId="0" borderId="0" xfId="53" applyFont="1" applyAlignment="1">
      <alignment vertical="center"/>
      <protection/>
    </xf>
    <xf numFmtId="0" fontId="30" fillId="0" borderId="0" xfId="53" applyFont="1" applyAlignment="1">
      <alignment vertical="center"/>
      <protection/>
    </xf>
    <xf numFmtId="0" fontId="27" fillId="0" borderId="0" xfId="53" applyNumberFormat="1" applyFont="1" applyBorder="1" applyAlignment="1">
      <alignment horizontal="center" vertical="center"/>
      <protection/>
    </xf>
    <xf numFmtId="0" fontId="28" fillId="0" borderId="0" xfId="53" applyFont="1" applyBorder="1" applyAlignment="1">
      <alignment vertical="center"/>
      <protection/>
    </xf>
    <xf numFmtId="0" fontId="28" fillId="0" borderId="0" xfId="53" applyFont="1" applyAlignment="1">
      <alignment vertical="center"/>
      <protection/>
    </xf>
    <xf numFmtId="0" fontId="30" fillId="0" borderId="0" xfId="53" applyFont="1" applyFill="1" applyAlignment="1">
      <alignment vertical="center"/>
      <protection/>
    </xf>
    <xf numFmtId="4" fontId="21" fillId="0" borderId="0" xfId="53" applyNumberFormat="1" applyFont="1" applyBorder="1" applyAlignment="1">
      <alignment horizontal="left" vertical="center"/>
      <protection/>
    </xf>
    <xf numFmtId="0" fontId="29" fillId="0" borderId="14" xfId="53" applyFont="1" applyBorder="1" applyAlignment="1">
      <alignment horizontal="center" vertical="center" wrapText="1"/>
      <protection/>
    </xf>
    <xf numFmtId="164" fontId="29" fillId="0" borderId="14" xfId="58" applyNumberFormat="1" applyFont="1" applyFill="1" applyBorder="1" applyAlignment="1">
      <alignment horizontal="center" vertical="center" wrapText="1"/>
    </xf>
    <xf numFmtId="0" fontId="29" fillId="0" borderId="11" xfId="53" applyNumberFormat="1" applyFont="1" applyBorder="1" applyAlignment="1">
      <alignment horizontal="center" vertical="center" wrapText="1"/>
      <protection/>
    </xf>
    <xf numFmtId="0" fontId="29" fillId="0" borderId="11" xfId="53" applyNumberFormat="1" applyFont="1" applyBorder="1" applyAlignment="1">
      <alignment horizontal="center" vertical="center"/>
      <protection/>
    </xf>
    <xf numFmtId="0" fontId="29" fillId="0" borderId="11" xfId="53" applyNumberFormat="1" applyFont="1" applyFill="1" applyBorder="1" applyAlignment="1">
      <alignment horizontal="center" vertical="center"/>
      <protection/>
    </xf>
    <xf numFmtId="0" fontId="23" fillId="0" borderId="11" xfId="53" applyFont="1" applyBorder="1" applyAlignment="1">
      <alignment horizontal="left" vertical="center" wrapText="1"/>
      <protection/>
    </xf>
    <xf numFmtId="164" fontId="23" fillId="0" borderId="11" xfId="53" applyNumberFormat="1" applyFont="1" applyFill="1" applyBorder="1" applyAlignment="1">
      <alignment horizontal="center" vertical="center"/>
      <protection/>
    </xf>
    <xf numFmtId="164" fontId="23" fillId="0" borderId="11" xfId="53" applyNumberFormat="1" applyFont="1" applyBorder="1" applyAlignment="1">
      <alignment horizontal="center" vertical="center"/>
      <protection/>
    </xf>
    <xf numFmtId="4" fontId="23" fillId="0" borderId="11" xfId="53" applyNumberFormat="1" applyFont="1" applyFill="1" applyBorder="1" applyAlignment="1">
      <alignment horizontal="right" vertical="center"/>
      <protection/>
    </xf>
    <xf numFmtId="4" fontId="23" fillId="0" borderId="11" xfId="53" applyNumberFormat="1" applyFont="1" applyBorder="1" applyAlignment="1">
      <alignment horizontal="right" vertical="center"/>
      <protection/>
    </xf>
    <xf numFmtId="4" fontId="23" fillId="0" borderId="11" xfId="53" applyNumberFormat="1" applyFont="1" applyBorder="1" applyAlignment="1">
      <alignment horizontal="left" vertical="center" wrapText="1"/>
      <protection/>
    </xf>
    <xf numFmtId="4" fontId="29" fillId="0" borderId="11" xfId="0" applyNumberFormat="1" applyFont="1" applyBorder="1" applyAlignment="1">
      <alignment horizontal="left" vertical="center" wrapText="1"/>
    </xf>
    <xf numFmtId="164" fontId="29" fillId="0" borderId="11" xfId="53" applyNumberFormat="1" applyFont="1" applyFill="1" applyBorder="1" applyAlignment="1">
      <alignment horizontal="center" vertical="center"/>
      <protection/>
    </xf>
    <xf numFmtId="164" fontId="29" fillId="0" borderId="11" xfId="0" applyNumberFormat="1" applyFont="1" applyBorder="1" applyAlignment="1">
      <alignment horizontal="center" vertical="center"/>
    </xf>
    <xf numFmtId="4" fontId="29" fillId="0" borderId="11" xfId="53" applyNumberFormat="1" applyFont="1" applyFill="1" applyBorder="1" applyAlignment="1">
      <alignment horizontal="right" vertical="center"/>
      <protection/>
    </xf>
    <xf numFmtId="4" fontId="29" fillId="0" borderId="11" xfId="0" applyNumberFormat="1" applyFont="1" applyBorder="1" applyAlignment="1">
      <alignment horizontal="right" vertical="center"/>
    </xf>
    <xf numFmtId="4" fontId="29" fillId="0" borderId="11" xfId="0" applyNumberFormat="1" applyFont="1" applyFill="1" applyBorder="1" applyAlignment="1">
      <alignment horizontal="right" vertical="center"/>
    </xf>
    <xf numFmtId="4" fontId="29" fillId="0" borderId="11" xfId="53" applyNumberFormat="1" applyFont="1" applyBorder="1" applyAlignment="1">
      <alignment horizontal="left" vertical="center" wrapText="1"/>
      <protection/>
    </xf>
    <xf numFmtId="164" fontId="29" fillId="0" borderId="11" xfId="53" applyNumberFormat="1" applyFont="1" applyBorder="1" applyAlignment="1">
      <alignment horizontal="center" vertical="center"/>
      <protection/>
    </xf>
    <xf numFmtId="4" fontId="29" fillId="0" borderId="11" xfId="53" applyNumberFormat="1" applyFont="1" applyBorder="1" applyAlignment="1">
      <alignment horizontal="right" vertical="center"/>
      <protection/>
    </xf>
    <xf numFmtId="164" fontId="29" fillId="0" borderId="11" xfId="53" applyNumberFormat="1" applyFont="1" applyBorder="1" applyAlignment="1">
      <alignment horizontal="center" vertical="center" wrapText="1"/>
      <protection/>
    </xf>
    <xf numFmtId="4" fontId="29" fillId="0" borderId="11" xfId="53" applyNumberFormat="1" applyFont="1" applyBorder="1" applyAlignment="1">
      <alignment horizontal="right" vertical="center" wrapText="1"/>
      <protection/>
    </xf>
    <xf numFmtId="4" fontId="29" fillId="0" borderId="11" xfId="53" applyNumberFormat="1" applyFont="1" applyFill="1" applyBorder="1" applyAlignment="1">
      <alignment horizontal="right" vertical="center" wrapText="1"/>
      <protection/>
    </xf>
    <xf numFmtId="4" fontId="23" fillId="0" borderId="11" xfId="53" applyNumberFormat="1" applyFont="1" applyFill="1" applyBorder="1" applyAlignment="1">
      <alignment horizontal="center" vertical="center"/>
      <protection/>
    </xf>
    <xf numFmtId="4" fontId="29" fillId="0" borderId="11" xfId="53" applyNumberFormat="1" applyFont="1" applyFill="1" applyBorder="1" applyAlignment="1" quotePrefix="1">
      <alignment horizontal="left" vertical="center" wrapText="1"/>
      <protection/>
    </xf>
    <xf numFmtId="164" fontId="29" fillId="0" borderId="11" xfId="53" applyNumberFormat="1" applyFont="1" applyFill="1" applyBorder="1" applyAlignment="1" quotePrefix="1">
      <alignment horizontal="center" vertical="center"/>
      <protection/>
    </xf>
    <xf numFmtId="4" fontId="29" fillId="0" borderId="11" xfId="53" applyNumberFormat="1" applyFont="1" applyFill="1" applyBorder="1" applyAlignment="1" quotePrefix="1">
      <alignment horizontal="right" vertical="center"/>
      <protection/>
    </xf>
    <xf numFmtId="4" fontId="29" fillId="0" borderId="11" xfId="53" applyNumberFormat="1" applyFont="1" applyFill="1" applyBorder="1" applyAlignment="1">
      <alignment horizontal="left" vertical="center" wrapText="1"/>
      <protection/>
    </xf>
    <xf numFmtId="4" fontId="29" fillId="0" borderId="11" xfId="0" applyNumberFormat="1" applyFont="1" applyFill="1" applyBorder="1" applyAlignment="1">
      <alignment horizontal="left" vertical="center" wrapText="1"/>
    </xf>
    <xf numFmtId="164" fontId="29" fillId="0" borderId="11" xfId="0" applyNumberFormat="1" applyFont="1" applyFill="1" applyBorder="1" applyAlignment="1">
      <alignment horizontal="center" vertical="center"/>
    </xf>
    <xf numFmtId="49" fontId="23" fillId="0" borderId="11" xfId="53" applyNumberFormat="1" applyFont="1" applyBorder="1" applyAlignment="1">
      <alignment horizontal="left" vertical="center" wrapText="1"/>
      <protection/>
    </xf>
    <xf numFmtId="164" fontId="23" fillId="0" borderId="11" xfId="53" applyNumberFormat="1" applyFont="1" applyFill="1" applyBorder="1" applyAlignment="1">
      <alignment horizontal="right" vertical="center"/>
      <protection/>
    </xf>
    <xf numFmtId="164" fontId="23" fillId="0" borderId="11" xfId="53" applyNumberFormat="1" applyFont="1" applyBorder="1" applyAlignment="1">
      <alignment horizontal="center" vertical="center" wrapText="1"/>
      <protection/>
    </xf>
    <xf numFmtId="4" fontId="23" fillId="0" borderId="11" xfId="53" applyNumberFormat="1" applyFont="1" applyBorder="1" applyAlignment="1">
      <alignment horizontal="right" vertical="center" wrapText="1"/>
      <protection/>
    </xf>
    <xf numFmtId="4" fontId="23" fillId="0" borderId="11" xfId="53" applyNumberFormat="1" applyFont="1" applyFill="1" applyBorder="1" applyAlignment="1">
      <alignment horizontal="right" vertical="center" wrapText="1"/>
      <protection/>
    </xf>
    <xf numFmtId="49" fontId="29" fillId="0" borderId="11" xfId="53" applyNumberFormat="1" applyFont="1" applyBorder="1" applyAlignment="1">
      <alignment horizontal="left" vertical="center" wrapText="1"/>
      <protection/>
    </xf>
    <xf numFmtId="164" fontId="29" fillId="0" borderId="11" xfId="53" applyNumberFormat="1" applyFont="1" applyFill="1" applyBorder="1" applyAlignment="1">
      <alignment horizontal="right" vertical="center"/>
      <protection/>
    </xf>
    <xf numFmtId="0" fontId="23" fillId="0" borderId="0" xfId="0" applyFont="1" applyAlignment="1">
      <alignment vertical="center" wrapText="1"/>
    </xf>
    <xf numFmtId="4" fontId="30" fillId="0" borderId="0" xfId="53" applyNumberFormat="1" applyFont="1" applyAlignment="1">
      <alignment vertical="center"/>
      <protection/>
    </xf>
    <xf numFmtId="0" fontId="29" fillId="0" borderId="10" xfId="53" applyNumberFormat="1" applyFont="1" applyBorder="1" applyAlignment="1">
      <alignment horizontal="center" vertical="center"/>
      <protection/>
    </xf>
    <xf numFmtId="4" fontId="25" fillId="0" borderId="15" xfId="53" applyNumberFormat="1" applyFont="1" applyBorder="1" applyAlignment="1">
      <alignment horizontal="left" vertical="center"/>
      <protection/>
    </xf>
    <xf numFmtId="4" fontId="25" fillId="0" borderId="12" xfId="53" applyNumberFormat="1" applyFont="1" applyBorder="1" applyAlignment="1">
      <alignment horizontal="left" vertical="center"/>
      <protection/>
    </xf>
    <xf numFmtId="4" fontId="25" fillId="0" borderId="10" xfId="53" applyNumberFormat="1" applyFont="1" applyBorder="1" applyAlignment="1">
      <alignment horizontal="left" vertical="center"/>
      <protection/>
    </xf>
    <xf numFmtId="4" fontId="25" fillId="0" borderId="11" xfId="53" applyNumberFormat="1" applyFont="1" applyBorder="1" applyAlignment="1">
      <alignment horizontal="left" vertical="center"/>
      <protection/>
    </xf>
    <xf numFmtId="166" fontId="29" fillId="0" borderId="0" xfId="0" applyNumberFormat="1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_06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2"/>
  <sheetViews>
    <sheetView tabSelected="1" zoomScale="80" zoomScaleNormal="80" zoomScalePageLayoutView="0" workbookViewId="0" topLeftCell="A1">
      <pane xSplit="2" ySplit="5" topLeftCell="Q2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45" sqref="A245:A248"/>
    </sheetView>
  </sheetViews>
  <sheetFormatPr defaultColWidth="8.875" defaultRowHeight="12.75" outlineLevelRow="1" outlineLevelCol="1"/>
  <cols>
    <col min="1" max="1" width="21.25390625" style="7" customWidth="1"/>
    <col min="2" max="2" width="46.25390625" style="23" customWidth="1"/>
    <col min="3" max="3" width="12.00390625" style="17" hidden="1" customWidth="1" outlineLevel="1"/>
    <col min="4" max="4" width="10.00390625" style="17" hidden="1" customWidth="1" outlineLevel="1"/>
    <col min="5" max="5" width="13.00390625" style="18" hidden="1" customWidth="1" outlineLevel="1" collapsed="1"/>
    <col min="6" max="6" width="10.875" style="17" hidden="1" customWidth="1" outlineLevel="1"/>
    <col min="7" max="7" width="13.00390625" style="18" hidden="1" customWidth="1" outlineLevel="1"/>
    <col min="8" max="8" width="12.125" style="18" hidden="1" customWidth="1" outlineLevel="1"/>
    <col min="9" max="9" width="13.00390625" style="18" hidden="1" customWidth="1" outlineLevel="1" collapsed="1"/>
    <col min="10" max="10" width="10.75390625" style="18" hidden="1" customWidth="1" outlineLevel="1"/>
    <col min="11" max="11" width="12.75390625" style="18" hidden="1" customWidth="1" outlineLevel="1" collapsed="1"/>
    <col min="12" max="12" width="11.625" style="18" hidden="1" customWidth="1" outlineLevel="1"/>
    <col min="13" max="13" width="12.75390625" style="18" hidden="1" customWidth="1" outlineLevel="1" collapsed="1"/>
    <col min="14" max="14" width="11.625" style="18" hidden="1" customWidth="1" outlineLevel="1"/>
    <col min="15" max="15" width="14.875" style="18" hidden="1" customWidth="1"/>
    <col min="16" max="16" width="11.00390625" style="18" hidden="1" customWidth="1"/>
    <col min="17" max="17" width="14.125" style="18" customWidth="1"/>
    <col min="18" max="18" width="11.00390625" style="27" bestFit="1" customWidth="1"/>
    <col min="19" max="19" width="14.75390625" style="27" customWidth="1"/>
    <col min="20" max="20" width="9.875" style="27" bestFit="1" customWidth="1"/>
    <col min="21" max="16384" width="8.875" style="27" customWidth="1"/>
  </cols>
  <sheetData>
    <row r="1" spans="1:19" ht="47.25" customHeight="1">
      <c r="A1" s="26"/>
      <c r="C1" s="19"/>
      <c r="E1" s="19"/>
      <c r="G1" s="19"/>
      <c r="I1" s="19"/>
      <c r="K1" s="19"/>
      <c r="M1" s="19"/>
      <c r="O1" s="77" t="s">
        <v>259</v>
      </c>
      <c r="P1" s="77"/>
      <c r="Q1" s="77"/>
      <c r="R1" s="77"/>
      <c r="S1" s="77"/>
    </row>
    <row r="2" spans="1:17" ht="36.75" customHeight="1">
      <c r="A2" s="1"/>
      <c r="B2" s="2" t="s">
        <v>203</v>
      </c>
      <c r="C2" s="15"/>
      <c r="D2" s="15"/>
      <c r="E2" s="16"/>
      <c r="F2" s="15"/>
      <c r="G2" s="16"/>
      <c r="H2" s="15"/>
      <c r="I2" s="16"/>
      <c r="J2" s="15"/>
      <c r="K2" s="16"/>
      <c r="L2" s="15"/>
      <c r="M2" s="16"/>
      <c r="N2" s="15"/>
      <c r="O2" s="16"/>
      <c r="P2" s="15"/>
      <c r="Q2" s="16"/>
    </row>
    <row r="3" spans="5:19" ht="15.75" customHeight="1" thickBot="1">
      <c r="E3" s="14"/>
      <c r="G3" s="14"/>
      <c r="I3" s="14"/>
      <c r="K3" s="14"/>
      <c r="M3" s="14"/>
      <c r="O3" s="14"/>
      <c r="Q3" s="14"/>
      <c r="S3" s="14" t="s">
        <v>375</v>
      </c>
    </row>
    <row r="4" spans="1:19" ht="62.25" customHeight="1">
      <c r="A4" s="12" t="s">
        <v>376</v>
      </c>
      <c r="B4" s="33" t="s">
        <v>377</v>
      </c>
      <c r="C4" s="34" t="s">
        <v>206</v>
      </c>
      <c r="D4" s="34" t="s">
        <v>214</v>
      </c>
      <c r="E4" s="34" t="s">
        <v>206</v>
      </c>
      <c r="F4" s="34" t="s">
        <v>193</v>
      </c>
      <c r="G4" s="34" t="s">
        <v>310</v>
      </c>
      <c r="H4" s="34" t="s">
        <v>193</v>
      </c>
      <c r="I4" s="34" t="s">
        <v>310</v>
      </c>
      <c r="J4" s="34" t="s">
        <v>193</v>
      </c>
      <c r="K4" s="34" t="s">
        <v>310</v>
      </c>
      <c r="L4" s="34" t="s">
        <v>193</v>
      </c>
      <c r="M4" s="34" t="s">
        <v>310</v>
      </c>
      <c r="N4" s="34" t="s">
        <v>193</v>
      </c>
      <c r="O4" s="34" t="s">
        <v>310</v>
      </c>
      <c r="P4" s="34" t="s">
        <v>193</v>
      </c>
      <c r="Q4" s="34" t="s">
        <v>310</v>
      </c>
      <c r="R4" s="34" t="s">
        <v>193</v>
      </c>
      <c r="S4" s="34" t="s">
        <v>311</v>
      </c>
    </row>
    <row r="5" spans="1:19" s="28" customFormat="1" ht="18" customHeight="1">
      <c r="A5" s="72">
        <v>1</v>
      </c>
      <c r="B5" s="35">
        <v>2</v>
      </c>
      <c r="C5" s="36">
        <v>3</v>
      </c>
      <c r="D5" s="36">
        <v>4</v>
      </c>
      <c r="E5" s="36">
        <v>3</v>
      </c>
      <c r="F5" s="36">
        <v>4</v>
      </c>
      <c r="G5" s="36">
        <v>3</v>
      </c>
      <c r="H5" s="37">
        <v>4</v>
      </c>
      <c r="I5" s="36"/>
      <c r="J5" s="37"/>
      <c r="K5" s="36">
        <v>3</v>
      </c>
      <c r="L5" s="37">
        <v>4</v>
      </c>
      <c r="M5" s="36">
        <v>3</v>
      </c>
      <c r="N5" s="37">
        <v>4</v>
      </c>
      <c r="O5" s="36">
        <v>3</v>
      </c>
      <c r="P5" s="37">
        <v>4</v>
      </c>
      <c r="Q5" s="36">
        <v>3</v>
      </c>
      <c r="R5" s="37">
        <v>4</v>
      </c>
      <c r="S5" s="36">
        <v>5</v>
      </c>
    </row>
    <row r="6" spans="1:19" ht="15.75">
      <c r="A6" s="3"/>
      <c r="B6" s="38" t="s">
        <v>378</v>
      </c>
      <c r="C6" s="39">
        <f>C7+C12+C15+C19+C21+C26</f>
        <v>617727.8999999999</v>
      </c>
      <c r="D6" s="40"/>
      <c r="E6" s="41">
        <f>E7+E12+E15+E19+E21+E26</f>
        <v>617727.8999999999</v>
      </c>
      <c r="F6" s="42"/>
      <c r="G6" s="41">
        <f>G7+G12+G15+G19+G21+G26</f>
        <v>617727.8999999999</v>
      </c>
      <c r="H6" s="41">
        <f>H7+H12+H15+H19+H21+H26</f>
        <v>0</v>
      </c>
      <c r="I6" s="41">
        <f>G6+H6</f>
        <v>617727.8999999999</v>
      </c>
      <c r="J6" s="41">
        <f>J7+J12+J15+J19+J21+J26</f>
        <v>0</v>
      </c>
      <c r="K6" s="41">
        <f>I6+J6</f>
        <v>617727.8999999999</v>
      </c>
      <c r="L6" s="41">
        <f>L7+L12+L15+L19+L21+L26</f>
        <v>0</v>
      </c>
      <c r="M6" s="41">
        <f>K6+L6</f>
        <v>617727.8999999999</v>
      </c>
      <c r="N6" s="41">
        <f>N7+N12+N15+N19+N21+N26</f>
        <v>0</v>
      </c>
      <c r="O6" s="41">
        <f>M6+N6</f>
        <v>617727.8999999999</v>
      </c>
      <c r="P6" s="41">
        <f>P7+P12+P15+P19+P21+P26</f>
        <v>10689.1</v>
      </c>
      <c r="Q6" s="41">
        <f>O6+P6</f>
        <v>628416.9999999999</v>
      </c>
      <c r="R6" s="41">
        <f>R7+R12+R15+R19+R21+R26</f>
        <v>-1010</v>
      </c>
      <c r="S6" s="41">
        <f>Q6+R6</f>
        <v>627406.9999999999</v>
      </c>
    </row>
    <row r="7" spans="1:19" s="29" customFormat="1" ht="24.75" customHeight="1">
      <c r="A7" s="4" t="s">
        <v>379</v>
      </c>
      <c r="B7" s="43" t="s">
        <v>380</v>
      </c>
      <c r="C7" s="39">
        <f>SUM(C8:C11)</f>
        <v>539491.6</v>
      </c>
      <c r="D7" s="40"/>
      <c r="E7" s="41">
        <f>SUM(E8:E11)</f>
        <v>539491.6</v>
      </c>
      <c r="F7" s="42"/>
      <c r="G7" s="41">
        <f aca="true" t="shared" si="0" ref="G7:M7">SUM(G8:G11)</f>
        <v>539491.6</v>
      </c>
      <c r="H7" s="41">
        <f t="shared" si="0"/>
        <v>0</v>
      </c>
      <c r="I7" s="41">
        <f t="shared" si="0"/>
        <v>539491.6</v>
      </c>
      <c r="J7" s="41">
        <f t="shared" si="0"/>
        <v>0</v>
      </c>
      <c r="K7" s="41">
        <f t="shared" si="0"/>
        <v>539491.6</v>
      </c>
      <c r="L7" s="41">
        <f t="shared" si="0"/>
        <v>0</v>
      </c>
      <c r="M7" s="41">
        <f t="shared" si="0"/>
        <v>539491.6</v>
      </c>
      <c r="N7" s="41">
        <f aca="true" t="shared" si="1" ref="N7:S7">SUM(N8:N11)</f>
        <v>0</v>
      </c>
      <c r="O7" s="41">
        <f t="shared" si="1"/>
        <v>539491.6</v>
      </c>
      <c r="P7" s="41">
        <f t="shared" si="1"/>
        <v>0</v>
      </c>
      <c r="Q7" s="41">
        <f t="shared" si="1"/>
        <v>539491.6</v>
      </c>
      <c r="R7" s="41">
        <f t="shared" si="1"/>
        <v>0</v>
      </c>
      <c r="S7" s="41">
        <f t="shared" si="1"/>
        <v>539491.6</v>
      </c>
    </row>
    <row r="8" spans="1:19" ht="84.75" customHeight="1">
      <c r="A8" s="5" t="s">
        <v>381</v>
      </c>
      <c r="B8" s="44" t="s">
        <v>369</v>
      </c>
      <c r="C8" s="45">
        <v>1212.8</v>
      </c>
      <c r="D8" s="46"/>
      <c r="E8" s="47">
        <v>1212.8</v>
      </c>
      <c r="F8" s="48"/>
      <c r="G8" s="47">
        <v>1212.8</v>
      </c>
      <c r="H8" s="49"/>
      <c r="I8" s="47">
        <v>1212.8</v>
      </c>
      <c r="J8" s="49"/>
      <c r="K8" s="47">
        <v>1212.8</v>
      </c>
      <c r="L8" s="49"/>
      <c r="M8" s="47">
        <v>1212.8</v>
      </c>
      <c r="N8" s="49"/>
      <c r="O8" s="47">
        <v>1212.8</v>
      </c>
      <c r="P8" s="49"/>
      <c r="Q8" s="47">
        <v>1212.8</v>
      </c>
      <c r="R8" s="49"/>
      <c r="S8" s="47">
        <v>1212.8</v>
      </c>
    </row>
    <row r="9" spans="1:19" ht="148.5" customHeight="1">
      <c r="A9" s="5" t="s">
        <v>382</v>
      </c>
      <c r="B9" s="44" t="s">
        <v>370</v>
      </c>
      <c r="C9" s="45">
        <v>532914.7</v>
      </c>
      <c r="D9" s="46"/>
      <c r="E9" s="47">
        <v>532914.7</v>
      </c>
      <c r="F9" s="48"/>
      <c r="G9" s="47">
        <v>532914.7</v>
      </c>
      <c r="H9" s="49"/>
      <c r="I9" s="47">
        <v>532914.7</v>
      </c>
      <c r="J9" s="49"/>
      <c r="K9" s="47">
        <v>532914.7</v>
      </c>
      <c r="L9" s="49"/>
      <c r="M9" s="47">
        <v>532914.7</v>
      </c>
      <c r="N9" s="49"/>
      <c r="O9" s="47">
        <v>532914.7</v>
      </c>
      <c r="P9" s="49"/>
      <c r="Q9" s="47">
        <v>532914.7</v>
      </c>
      <c r="R9" s="49"/>
      <c r="S9" s="47">
        <v>532914.7</v>
      </c>
    </row>
    <row r="10" spans="1:19" ht="138" customHeight="1">
      <c r="A10" s="5" t="s">
        <v>383</v>
      </c>
      <c r="B10" s="44" t="s">
        <v>371</v>
      </c>
      <c r="C10" s="45">
        <v>4362.9</v>
      </c>
      <c r="D10" s="46"/>
      <c r="E10" s="47">
        <v>4362.9</v>
      </c>
      <c r="F10" s="48"/>
      <c r="G10" s="47">
        <v>4362.9</v>
      </c>
      <c r="H10" s="49"/>
      <c r="I10" s="47">
        <v>4362.9</v>
      </c>
      <c r="J10" s="49"/>
      <c r="K10" s="47">
        <v>4362.9</v>
      </c>
      <c r="L10" s="49"/>
      <c r="M10" s="47">
        <v>4362.9</v>
      </c>
      <c r="N10" s="49"/>
      <c r="O10" s="47">
        <v>4362.9</v>
      </c>
      <c r="P10" s="49"/>
      <c r="Q10" s="47">
        <v>4362.9</v>
      </c>
      <c r="R10" s="49"/>
      <c r="S10" s="47">
        <v>4362.9</v>
      </c>
    </row>
    <row r="11" spans="1:19" ht="138.75" customHeight="1">
      <c r="A11" s="5" t="s">
        <v>384</v>
      </c>
      <c r="B11" s="44" t="s">
        <v>372</v>
      </c>
      <c r="C11" s="45">
        <v>1001.2</v>
      </c>
      <c r="D11" s="46"/>
      <c r="E11" s="47">
        <v>1001.2</v>
      </c>
      <c r="F11" s="48"/>
      <c r="G11" s="47">
        <v>1001.2</v>
      </c>
      <c r="H11" s="49"/>
      <c r="I11" s="47">
        <v>1001.2</v>
      </c>
      <c r="J11" s="49"/>
      <c r="K11" s="47">
        <v>1001.2</v>
      </c>
      <c r="L11" s="49"/>
      <c r="M11" s="47">
        <v>1001.2</v>
      </c>
      <c r="N11" s="49"/>
      <c r="O11" s="47">
        <v>1001.2</v>
      </c>
      <c r="P11" s="49"/>
      <c r="Q11" s="47">
        <v>1001.2</v>
      </c>
      <c r="R11" s="49"/>
      <c r="S11" s="47">
        <v>1001.2</v>
      </c>
    </row>
    <row r="12" spans="1:19" ht="15.75">
      <c r="A12" s="4" t="s">
        <v>385</v>
      </c>
      <c r="B12" s="43" t="s">
        <v>386</v>
      </c>
      <c r="C12" s="39">
        <f>C13</f>
        <v>41105</v>
      </c>
      <c r="D12" s="40"/>
      <c r="E12" s="41">
        <f>E13</f>
        <v>41105</v>
      </c>
      <c r="F12" s="42"/>
      <c r="G12" s="41">
        <f>G13</f>
        <v>41105</v>
      </c>
      <c r="H12" s="41"/>
      <c r="I12" s="41">
        <f>I13</f>
        <v>41105</v>
      </c>
      <c r="J12" s="41"/>
      <c r="K12" s="41">
        <f>K13</f>
        <v>41105</v>
      </c>
      <c r="L12" s="41"/>
      <c r="M12" s="41">
        <f>M13</f>
        <v>41105</v>
      </c>
      <c r="N12" s="41"/>
      <c r="O12" s="41">
        <f>O13</f>
        <v>41105</v>
      </c>
      <c r="P12" s="41"/>
      <c r="Q12" s="41">
        <f>Q13</f>
        <v>41105</v>
      </c>
      <c r="R12" s="41">
        <f>R13+R14</f>
        <v>-1680</v>
      </c>
      <c r="S12" s="41">
        <f>Q12+R12</f>
        <v>39425</v>
      </c>
    </row>
    <row r="13" spans="1:19" ht="34.5" customHeight="1">
      <c r="A13" s="5" t="s">
        <v>387</v>
      </c>
      <c r="B13" s="50" t="s">
        <v>388</v>
      </c>
      <c r="C13" s="45">
        <v>41105</v>
      </c>
      <c r="D13" s="51"/>
      <c r="E13" s="47">
        <v>41105</v>
      </c>
      <c r="F13" s="52"/>
      <c r="G13" s="47">
        <v>41105</v>
      </c>
      <c r="H13" s="47"/>
      <c r="I13" s="47">
        <v>41105</v>
      </c>
      <c r="J13" s="47"/>
      <c r="K13" s="47">
        <v>41105</v>
      </c>
      <c r="L13" s="47"/>
      <c r="M13" s="47">
        <v>41105</v>
      </c>
      <c r="N13" s="47"/>
      <c r="O13" s="47">
        <v>41105</v>
      </c>
      <c r="P13" s="47"/>
      <c r="Q13" s="47">
        <v>41105</v>
      </c>
      <c r="R13" s="47">
        <v>-1692.14</v>
      </c>
      <c r="S13" s="47">
        <f>Q13+R13</f>
        <v>39412.86</v>
      </c>
    </row>
    <row r="14" spans="1:19" ht="24" customHeight="1">
      <c r="A14" s="5" t="s">
        <v>173</v>
      </c>
      <c r="B14" s="50" t="s">
        <v>174</v>
      </c>
      <c r="C14" s="45"/>
      <c r="D14" s="51"/>
      <c r="E14" s="47"/>
      <c r="F14" s="52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>
        <v>12.14</v>
      </c>
      <c r="S14" s="47">
        <f>Q14+R14</f>
        <v>12.14</v>
      </c>
    </row>
    <row r="15" spans="1:19" s="30" customFormat="1" ht="24" customHeight="1">
      <c r="A15" s="4" t="s">
        <v>389</v>
      </c>
      <c r="B15" s="43" t="s">
        <v>390</v>
      </c>
      <c r="C15" s="39">
        <f>C16+C17+C18</f>
        <v>27164</v>
      </c>
      <c r="D15" s="40"/>
      <c r="E15" s="41">
        <f>E16+E17+E18</f>
        <v>27164</v>
      </c>
      <c r="F15" s="42"/>
      <c r="G15" s="41">
        <f>G16+G17+G18</f>
        <v>27164</v>
      </c>
      <c r="H15" s="41"/>
      <c r="I15" s="41">
        <f>I16+I17+I18</f>
        <v>27164</v>
      </c>
      <c r="J15" s="41"/>
      <c r="K15" s="41">
        <f>K16+K17+K18</f>
        <v>27164</v>
      </c>
      <c r="L15" s="41"/>
      <c r="M15" s="41">
        <f>M16+M17+M18</f>
        <v>27164</v>
      </c>
      <c r="N15" s="41"/>
      <c r="O15" s="41">
        <f>O16+O17+O18</f>
        <v>27164</v>
      </c>
      <c r="P15" s="41">
        <f>P16+P17+P18</f>
        <v>9895</v>
      </c>
      <c r="Q15" s="41">
        <f>Q16+Q17+Q18</f>
        <v>37059</v>
      </c>
      <c r="R15" s="41">
        <f>R16+R17+R18</f>
        <v>700</v>
      </c>
      <c r="S15" s="41">
        <f>S16+S17+S18</f>
        <v>37759</v>
      </c>
    </row>
    <row r="16" spans="1:19" ht="24.75" customHeight="1">
      <c r="A16" s="5" t="s">
        <v>391</v>
      </c>
      <c r="B16" s="50" t="s">
        <v>392</v>
      </c>
      <c r="C16" s="45">
        <v>7003</v>
      </c>
      <c r="D16" s="51"/>
      <c r="E16" s="47">
        <v>7003</v>
      </c>
      <c r="F16" s="52"/>
      <c r="G16" s="47">
        <v>7003</v>
      </c>
      <c r="H16" s="47"/>
      <c r="I16" s="47">
        <v>7003</v>
      </c>
      <c r="J16" s="47"/>
      <c r="K16" s="47">
        <v>7003</v>
      </c>
      <c r="L16" s="47"/>
      <c r="M16" s="47">
        <v>7003</v>
      </c>
      <c r="N16" s="47"/>
      <c r="O16" s="47">
        <v>7003</v>
      </c>
      <c r="P16" s="47">
        <v>797</v>
      </c>
      <c r="Q16" s="47">
        <f>O16+P16</f>
        <v>7800</v>
      </c>
      <c r="R16" s="47">
        <v>700</v>
      </c>
      <c r="S16" s="47">
        <f aca="true" t="shared" si="2" ref="S16:S25">Q16+R16</f>
        <v>8500</v>
      </c>
    </row>
    <row r="17" spans="1:19" ht="105" customHeight="1">
      <c r="A17" s="5" t="s">
        <v>393</v>
      </c>
      <c r="B17" s="50" t="s">
        <v>308</v>
      </c>
      <c r="C17" s="45">
        <v>976</v>
      </c>
      <c r="D17" s="51"/>
      <c r="E17" s="47">
        <v>976</v>
      </c>
      <c r="F17" s="52"/>
      <c r="G17" s="47">
        <v>976</v>
      </c>
      <c r="H17" s="47"/>
      <c r="I17" s="47">
        <v>976</v>
      </c>
      <c r="J17" s="47"/>
      <c r="K17" s="47">
        <v>976</v>
      </c>
      <c r="L17" s="47"/>
      <c r="M17" s="47">
        <v>976</v>
      </c>
      <c r="N17" s="47"/>
      <c r="O17" s="47">
        <v>976</v>
      </c>
      <c r="P17" s="47">
        <v>524</v>
      </c>
      <c r="Q17" s="47">
        <f>O17+P17</f>
        <v>1500</v>
      </c>
      <c r="R17" s="47"/>
      <c r="S17" s="47">
        <f t="shared" si="2"/>
        <v>1500</v>
      </c>
    </row>
    <row r="18" spans="1:19" ht="100.5" customHeight="1">
      <c r="A18" s="5" t="s">
        <v>394</v>
      </c>
      <c r="B18" s="50" t="s">
        <v>309</v>
      </c>
      <c r="C18" s="45">
        <v>19185</v>
      </c>
      <c r="D18" s="51"/>
      <c r="E18" s="47">
        <v>19185</v>
      </c>
      <c r="F18" s="52"/>
      <c r="G18" s="47">
        <v>19185</v>
      </c>
      <c r="H18" s="47"/>
      <c r="I18" s="47">
        <v>19185</v>
      </c>
      <c r="J18" s="47"/>
      <c r="K18" s="47">
        <v>19185</v>
      </c>
      <c r="L18" s="47"/>
      <c r="M18" s="47">
        <v>19185</v>
      </c>
      <c r="N18" s="47"/>
      <c r="O18" s="47">
        <v>19185</v>
      </c>
      <c r="P18" s="47">
        <v>8574</v>
      </c>
      <c r="Q18" s="47">
        <f>O18+P18</f>
        <v>27759</v>
      </c>
      <c r="R18" s="47"/>
      <c r="S18" s="47">
        <f t="shared" si="2"/>
        <v>27759</v>
      </c>
    </row>
    <row r="19" spans="1:19" s="30" customFormat="1" ht="31.5">
      <c r="A19" s="4" t="s">
        <v>395</v>
      </c>
      <c r="B19" s="43" t="s">
        <v>396</v>
      </c>
      <c r="C19" s="39"/>
      <c r="D19" s="40"/>
      <c r="E19" s="41"/>
      <c r="F19" s="42"/>
      <c r="G19" s="41"/>
      <c r="H19" s="41"/>
      <c r="I19" s="41"/>
      <c r="J19" s="41"/>
      <c r="K19" s="41"/>
      <c r="L19" s="41"/>
      <c r="M19" s="41"/>
      <c r="N19" s="41"/>
      <c r="O19" s="41"/>
      <c r="P19" s="41">
        <f>P20</f>
        <v>44.1</v>
      </c>
      <c r="Q19" s="41">
        <f>O19+P19</f>
        <v>44.1</v>
      </c>
      <c r="R19" s="41">
        <f>R20</f>
        <v>0</v>
      </c>
      <c r="S19" s="41">
        <f t="shared" si="2"/>
        <v>44.1</v>
      </c>
    </row>
    <row r="20" spans="1:19" ht="36" customHeight="1">
      <c r="A20" s="5" t="s">
        <v>397</v>
      </c>
      <c r="B20" s="50" t="s">
        <v>398</v>
      </c>
      <c r="C20" s="45"/>
      <c r="D20" s="53"/>
      <c r="E20" s="47"/>
      <c r="F20" s="54"/>
      <c r="G20" s="47"/>
      <c r="H20" s="55"/>
      <c r="I20" s="47"/>
      <c r="J20" s="55"/>
      <c r="K20" s="47"/>
      <c r="L20" s="55"/>
      <c r="M20" s="47"/>
      <c r="N20" s="55"/>
      <c r="O20" s="47"/>
      <c r="P20" s="55">
        <v>44.1</v>
      </c>
      <c r="Q20" s="47">
        <f>O20+P20</f>
        <v>44.1</v>
      </c>
      <c r="R20" s="55"/>
      <c r="S20" s="47">
        <f t="shared" si="2"/>
        <v>44.1</v>
      </c>
    </row>
    <row r="21" spans="1:19" s="30" customFormat="1" ht="24.75" customHeight="1">
      <c r="A21" s="4" t="s">
        <v>399</v>
      </c>
      <c r="B21" s="43" t="s">
        <v>400</v>
      </c>
      <c r="C21" s="39">
        <f>SUM(C22:C25)</f>
        <v>10521.599999999999</v>
      </c>
      <c r="D21" s="40"/>
      <c r="E21" s="41">
        <f>SUM(E22:E25)</f>
        <v>10521.599999999999</v>
      </c>
      <c r="F21" s="42"/>
      <c r="G21" s="41">
        <f>SUM(G22:G25)</f>
        <v>10521.599999999999</v>
      </c>
      <c r="H21" s="41"/>
      <c r="I21" s="41">
        <f>SUM(I22:I25)</f>
        <v>10521.599999999999</v>
      </c>
      <c r="J21" s="41"/>
      <c r="K21" s="41">
        <f>SUM(K22:K25)</f>
        <v>10521.599999999999</v>
      </c>
      <c r="L21" s="41"/>
      <c r="M21" s="41">
        <f>SUM(M22:M25)</f>
        <v>10521.599999999999</v>
      </c>
      <c r="N21" s="41"/>
      <c r="O21" s="41">
        <f>SUM(O22:O25)</f>
        <v>10521.599999999999</v>
      </c>
      <c r="P21" s="41">
        <f>P22+P23+P24+P25</f>
        <v>0</v>
      </c>
      <c r="Q21" s="41">
        <f>SUM(Q22:Q25)</f>
        <v>10521.599999999999</v>
      </c>
      <c r="R21" s="41">
        <f>R22+R23+R24+R25</f>
        <v>-30</v>
      </c>
      <c r="S21" s="41">
        <f t="shared" si="2"/>
        <v>10491.599999999999</v>
      </c>
    </row>
    <row r="22" spans="1:19" ht="96.75" customHeight="1">
      <c r="A22" s="5" t="s">
        <v>401</v>
      </c>
      <c r="B22" s="50" t="s">
        <v>402</v>
      </c>
      <c r="C22" s="45">
        <v>2967.3</v>
      </c>
      <c r="D22" s="51"/>
      <c r="E22" s="47">
        <v>2967.3</v>
      </c>
      <c r="F22" s="52"/>
      <c r="G22" s="47">
        <v>2967.3</v>
      </c>
      <c r="H22" s="47"/>
      <c r="I22" s="47">
        <v>2967.3</v>
      </c>
      <c r="J22" s="47"/>
      <c r="K22" s="47">
        <v>2967.3</v>
      </c>
      <c r="L22" s="47"/>
      <c r="M22" s="47">
        <v>2967.3</v>
      </c>
      <c r="N22" s="47"/>
      <c r="O22" s="47">
        <v>2967.3</v>
      </c>
      <c r="P22" s="47">
        <v>700</v>
      </c>
      <c r="Q22" s="47">
        <f>O22+P22</f>
        <v>3667.3</v>
      </c>
      <c r="R22" s="47"/>
      <c r="S22" s="47">
        <f t="shared" si="2"/>
        <v>3667.3</v>
      </c>
    </row>
    <row r="23" spans="1:19" ht="101.25" customHeight="1">
      <c r="A23" s="5" t="s">
        <v>403</v>
      </c>
      <c r="B23" s="50" t="s">
        <v>360</v>
      </c>
      <c r="C23" s="45">
        <v>7413.5</v>
      </c>
      <c r="D23" s="51"/>
      <c r="E23" s="47">
        <v>7413.5</v>
      </c>
      <c r="F23" s="52"/>
      <c r="G23" s="47">
        <v>7413.5</v>
      </c>
      <c r="H23" s="47"/>
      <c r="I23" s="47">
        <v>7413.5</v>
      </c>
      <c r="J23" s="47"/>
      <c r="K23" s="47">
        <v>7413.5</v>
      </c>
      <c r="L23" s="47"/>
      <c r="M23" s="47">
        <v>7413.5</v>
      </c>
      <c r="N23" s="47"/>
      <c r="O23" s="47">
        <v>7413.5</v>
      </c>
      <c r="P23" s="47">
        <v>-700</v>
      </c>
      <c r="Q23" s="47">
        <f>O23+P23</f>
        <v>6713.5</v>
      </c>
      <c r="R23" s="47"/>
      <c r="S23" s="47">
        <f t="shared" si="2"/>
        <v>6713.5</v>
      </c>
    </row>
    <row r="24" spans="1:19" ht="119.25" customHeight="1">
      <c r="A24" s="5" t="s">
        <v>156</v>
      </c>
      <c r="B24" s="50" t="s">
        <v>149</v>
      </c>
      <c r="C24" s="45">
        <v>132</v>
      </c>
      <c r="D24" s="51"/>
      <c r="E24" s="47">
        <v>132</v>
      </c>
      <c r="F24" s="52"/>
      <c r="G24" s="47">
        <v>132</v>
      </c>
      <c r="H24" s="47"/>
      <c r="I24" s="47">
        <v>132</v>
      </c>
      <c r="J24" s="47"/>
      <c r="K24" s="47">
        <v>132</v>
      </c>
      <c r="L24" s="47"/>
      <c r="M24" s="47">
        <v>132</v>
      </c>
      <c r="N24" s="47"/>
      <c r="O24" s="47">
        <v>132</v>
      </c>
      <c r="P24" s="47"/>
      <c r="Q24" s="47">
        <f>O24+P24</f>
        <v>132</v>
      </c>
      <c r="R24" s="47">
        <v>-30</v>
      </c>
      <c r="S24" s="47">
        <f t="shared" si="2"/>
        <v>102</v>
      </c>
    </row>
    <row r="25" spans="1:19" ht="44.25" customHeight="1">
      <c r="A25" s="5" t="s">
        <v>155</v>
      </c>
      <c r="B25" s="50" t="s">
        <v>404</v>
      </c>
      <c r="C25" s="45">
        <v>8.8</v>
      </c>
      <c r="D25" s="51"/>
      <c r="E25" s="47">
        <v>8.8</v>
      </c>
      <c r="F25" s="52"/>
      <c r="G25" s="47">
        <v>8.8</v>
      </c>
      <c r="H25" s="47"/>
      <c r="I25" s="47">
        <v>8.8</v>
      </c>
      <c r="J25" s="47"/>
      <c r="K25" s="47">
        <v>8.8</v>
      </c>
      <c r="L25" s="47"/>
      <c r="M25" s="47">
        <v>8.8</v>
      </c>
      <c r="N25" s="47"/>
      <c r="O25" s="47">
        <v>8.8</v>
      </c>
      <c r="P25" s="47"/>
      <c r="Q25" s="47">
        <v>8.8</v>
      </c>
      <c r="R25" s="47"/>
      <c r="S25" s="47">
        <f t="shared" si="2"/>
        <v>8.8</v>
      </c>
    </row>
    <row r="26" spans="1:19" s="30" customFormat="1" ht="41.25" customHeight="1">
      <c r="A26" s="4" t="s">
        <v>405</v>
      </c>
      <c r="B26" s="43" t="s">
        <v>406</v>
      </c>
      <c r="C26" s="39">
        <f>SUM(C27:C30)</f>
        <v>-554.3</v>
      </c>
      <c r="D26" s="40"/>
      <c r="E26" s="41">
        <f>SUM(E27:E30)</f>
        <v>-554.3</v>
      </c>
      <c r="F26" s="42"/>
      <c r="G26" s="41">
        <f>SUM(G27:G30)</f>
        <v>-554.3</v>
      </c>
      <c r="H26" s="41"/>
      <c r="I26" s="41">
        <f>SUM(I27:I30)</f>
        <v>-554.3</v>
      </c>
      <c r="J26" s="41"/>
      <c r="K26" s="41">
        <f>SUM(K27:K30)</f>
        <v>-554.3</v>
      </c>
      <c r="L26" s="41"/>
      <c r="M26" s="41">
        <f>SUM(M27:M30)</f>
        <v>-554.3</v>
      </c>
      <c r="N26" s="41"/>
      <c r="O26" s="41">
        <f>SUM(O27:O30)</f>
        <v>-554.3</v>
      </c>
      <c r="P26" s="41">
        <f>SUM(P27:P30)</f>
        <v>750</v>
      </c>
      <c r="Q26" s="41">
        <f>SUM(Q27:Q30)</f>
        <v>195.69999999999996</v>
      </c>
      <c r="R26" s="41">
        <f>SUM(R27:R30)</f>
        <v>0</v>
      </c>
      <c r="S26" s="41">
        <f>SUM(S27:S30)</f>
        <v>195.69999999999996</v>
      </c>
    </row>
    <row r="27" spans="1:19" s="30" customFormat="1" ht="33.75" customHeight="1">
      <c r="A27" s="5" t="s">
        <v>306</v>
      </c>
      <c r="B27" s="50" t="s">
        <v>407</v>
      </c>
      <c r="C27" s="45">
        <v>-637.6</v>
      </c>
      <c r="D27" s="51"/>
      <c r="E27" s="47">
        <v>-637.6</v>
      </c>
      <c r="F27" s="52"/>
      <c r="G27" s="47">
        <v>-637.6</v>
      </c>
      <c r="H27" s="47"/>
      <c r="I27" s="47">
        <v>-637.6</v>
      </c>
      <c r="J27" s="47"/>
      <c r="K27" s="47">
        <v>-637.6</v>
      </c>
      <c r="L27" s="47"/>
      <c r="M27" s="47">
        <v>-637.6</v>
      </c>
      <c r="N27" s="47"/>
      <c r="O27" s="47">
        <v>-637.6</v>
      </c>
      <c r="P27" s="47">
        <v>750</v>
      </c>
      <c r="Q27" s="47">
        <f>O27+P27</f>
        <v>112.39999999999998</v>
      </c>
      <c r="R27" s="47"/>
      <c r="S27" s="47">
        <f>Q27+R27</f>
        <v>112.39999999999998</v>
      </c>
    </row>
    <row r="28" spans="1:19" ht="71.25" customHeight="1" outlineLevel="1">
      <c r="A28" s="5" t="s">
        <v>307</v>
      </c>
      <c r="B28" s="50" t="s">
        <v>408</v>
      </c>
      <c r="C28" s="45">
        <v>40.7</v>
      </c>
      <c r="D28" s="51"/>
      <c r="E28" s="47">
        <v>40.7</v>
      </c>
      <c r="F28" s="52"/>
      <c r="G28" s="47">
        <v>40.7</v>
      </c>
      <c r="H28" s="47"/>
      <c r="I28" s="47">
        <v>40.7</v>
      </c>
      <c r="J28" s="47"/>
      <c r="K28" s="47">
        <v>40.7</v>
      </c>
      <c r="L28" s="47"/>
      <c r="M28" s="47">
        <v>40.7</v>
      </c>
      <c r="N28" s="47"/>
      <c r="O28" s="47">
        <v>40.7</v>
      </c>
      <c r="P28" s="47"/>
      <c r="Q28" s="47">
        <f>O28+P28</f>
        <v>40.7</v>
      </c>
      <c r="R28" s="47"/>
      <c r="S28" s="47">
        <f>Q28+R28</f>
        <v>40.7</v>
      </c>
    </row>
    <row r="29" spans="1:19" ht="39" customHeight="1" outlineLevel="1">
      <c r="A29" s="5" t="s">
        <v>409</v>
      </c>
      <c r="B29" s="50" t="s">
        <v>410</v>
      </c>
      <c r="C29" s="45">
        <v>10.7</v>
      </c>
      <c r="D29" s="51"/>
      <c r="E29" s="47">
        <v>10.7</v>
      </c>
      <c r="F29" s="52"/>
      <c r="G29" s="47">
        <v>10.7</v>
      </c>
      <c r="H29" s="47"/>
      <c r="I29" s="47">
        <v>10.7</v>
      </c>
      <c r="J29" s="47"/>
      <c r="K29" s="47">
        <v>10.7</v>
      </c>
      <c r="L29" s="47"/>
      <c r="M29" s="47">
        <v>10.7</v>
      </c>
      <c r="N29" s="47"/>
      <c r="O29" s="47">
        <v>10.7</v>
      </c>
      <c r="P29" s="47"/>
      <c r="Q29" s="47">
        <f>O29+P29</f>
        <v>10.7</v>
      </c>
      <c r="R29" s="47"/>
      <c r="S29" s="47">
        <f>Q29+R29</f>
        <v>10.7</v>
      </c>
    </row>
    <row r="30" spans="1:19" ht="24" customHeight="1" outlineLevel="1">
      <c r="A30" s="5" t="s">
        <v>411</v>
      </c>
      <c r="B30" s="50" t="s">
        <v>412</v>
      </c>
      <c r="C30" s="45">
        <v>31.9</v>
      </c>
      <c r="D30" s="51"/>
      <c r="E30" s="47">
        <v>31.9</v>
      </c>
      <c r="F30" s="52"/>
      <c r="G30" s="47">
        <v>31.9</v>
      </c>
      <c r="H30" s="47"/>
      <c r="I30" s="47">
        <v>31.9</v>
      </c>
      <c r="J30" s="47"/>
      <c r="K30" s="47">
        <v>31.9</v>
      </c>
      <c r="L30" s="47"/>
      <c r="M30" s="47">
        <v>31.9</v>
      </c>
      <c r="N30" s="47"/>
      <c r="O30" s="47">
        <v>31.9</v>
      </c>
      <c r="P30" s="47"/>
      <c r="Q30" s="47">
        <f>O30+P30</f>
        <v>31.9</v>
      </c>
      <c r="R30" s="47"/>
      <c r="S30" s="47">
        <f>Q30+R30</f>
        <v>31.9</v>
      </c>
    </row>
    <row r="31" spans="1:19" s="30" customFormat="1" ht="39" customHeight="1">
      <c r="A31" s="6"/>
      <c r="B31" s="38" t="s">
        <v>413</v>
      </c>
      <c r="C31" s="39">
        <f>C32+C43+C49+C52+C88+C93</f>
        <v>197105.1</v>
      </c>
      <c r="D31" s="40"/>
      <c r="E31" s="41">
        <f>E32+E43+E49+E52+E88+E93</f>
        <v>159011.9</v>
      </c>
      <c r="F31" s="42"/>
      <c r="G31" s="41">
        <f aca="true" t="shared" si="3" ref="G31:O31">G32+G43+G49+G52+G88+G93</f>
        <v>159011.9</v>
      </c>
      <c r="H31" s="41">
        <f t="shared" si="3"/>
        <v>0</v>
      </c>
      <c r="I31" s="41">
        <f t="shared" si="3"/>
        <v>159011.9</v>
      </c>
      <c r="J31" s="41">
        <f t="shared" si="3"/>
        <v>0</v>
      </c>
      <c r="K31" s="41">
        <f t="shared" si="3"/>
        <v>159011.9</v>
      </c>
      <c r="L31" s="41">
        <f t="shared" si="3"/>
        <v>0</v>
      </c>
      <c r="M31" s="41">
        <f t="shared" si="3"/>
        <v>159011.9</v>
      </c>
      <c r="N31" s="41">
        <f t="shared" si="3"/>
        <v>0</v>
      </c>
      <c r="O31" s="41">
        <f t="shared" si="3"/>
        <v>159011.9</v>
      </c>
      <c r="P31" s="41">
        <f>P32+P43+P49+P52+P88+P93+P45</f>
        <v>-10689.099999999999</v>
      </c>
      <c r="Q31" s="41">
        <f>Q32+Q43+Q49+Q52+Q88+Q93+Q45</f>
        <v>148322.80000000002</v>
      </c>
      <c r="R31" s="41">
        <f>R32+R43+R49+R52+R88+R93+R45</f>
        <v>1010</v>
      </c>
      <c r="S31" s="41">
        <f>S32+S43+S49+S52+S88+S93+S45</f>
        <v>149332.80000000002</v>
      </c>
    </row>
    <row r="32" spans="1:19" s="30" customFormat="1" ht="59.25" customHeight="1">
      <c r="A32" s="4" t="s">
        <v>414</v>
      </c>
      <c r="B32" s="38" t="s">
        <v>415</v>
      </c>
      <c r="C32" s="39">
        <f>C33+C34+C37+C38</f>
        <v>152460.4</v>
      </c>
      <c r="D32" s="40"/>
      <c r="E32" s="41">
        <f>E33+E34+E37+E38</f>
        <v>105015.09999999999</v>
      </c>
      <c r="F32" s="42"/>
      <c r="G32" s="41">
        <f aca="true" t="shared" si="4" ref="G32:M32">G33+G34+G37+G38</f>
        <v>105015.09999999999</v>
      </c>
      <c r="H32" s="41">
        <f t="shared" si="4"/>
        <v>0</v>
      </c>
      <c r="I32" s="41">
        <f t="shared" si="4"/>
        <v>105015.09999999999</v>
      </c>
      <c r="J32" s="41">
        <f t="shared" si="4"/>
        <v>0</v>
      </c>
      <c r="K32" s="41">
        <f t="shared" si="4"/>
        <v>105015.09999999999</v>
      </c>
      <c r="L32" s="41">
        <f t="shared" si="4"/>
        <v>0</v>
      </c>
      <c r="M32" s="41">
        <f t="shared" si="4"/>
        <v>105015.09999999999</v>
      </c>
      <c r="N32" s="41">
        <f aca="true" t="shared" si="5" ref="N32:S32">N33+N34+N37+N38</f>
        <v>0</v>
      </c>
      <c r="O32" s="41">
        <f t="shared" si="5"/>
        <v>105015.09999999999</v>
      </c>
      <c r="P32" s="41">
        <f t="shared" si="5"/>
        <v>0</v>
      </c>
      <c r="Q32" s="41">
        <f t="shared" si="5"/>
        <v>105015.09999999999</v>
      </c>
      <c r="R32" s="41">
        <f t="shared" si="5"/>
        <v>0</v>
      </c>
      <c r="S32" s="41">
        <f t="shared" si="5"/>
        <v>105015.09999999999</v>
      </c>
    </row>
    <row r="33" spans="1:19" ht="54.75" customHeight="1">
      <c r="A33" s="5" t="s">
        <v>416</v>
      </c>
      <c r="B33" s="44" t="s">
        <v>417</v>
      </c>
      <c r="C33" s="45">
        <v>1902</v>
      </c>
      <c r="D33" s="46"/>
      <c r="E33" s="47">
        <v>1902</v>
      </c>
      <c r="F33" s="48"/>
      <c r="G33" s="47">
        <v>1902</v>
      </c>
      <c r="H33" s="49"/>
      <c r="I33" s="47">
        <v>1902</v>
      </c>
      <c r="J33" s="49"/>
      <c r="K33" s="47">
        <v>1902</v>
      </c>
      <c r="L33" s="49"/>
      <c r="M33" s="47">
        <v>1902</v>
      </c>
      <c r="N33" s="49"/>
      <c r="O33" s="47">
        <v>1902</v>
      </c>
      <c r="P33" s="49"/>
      <c r="Q33" s="47">
        <f>O33+P33</f>
        <v>1902</v>
      </c>
      <c r="R33" s="49"/>
      <c r="S33" s="47">
        <f>Q33+R33</f>
        <v>1902</v>
      </c>
    </row>
    <row r="34" spans="1:19" ht="30.75" customHeight="1">
      <c r="A34" s="3"/>
      <c r="B34" s="44" t="s">
        <v>418</v>
      </c>
      <c r="C34" s="45">
        <f>C35+C36</f>
        <v>29168.3</v>
      </c>
      <c r="D34" s="46"/>
      <c r="E34" s="47">
        <f>E35+E36</f>
        <v>29168.3</v>
      </c>
      <c r="F34" s="48"/>
      <c r="G34" s="47">
        <f>G35+G36</f>
        <v>29168.3</v>
      </c>
      <c r="H34" s="49"/>
      <c r="I34" s="47">
        <f>I35+I36</f>
        <v>29168.3</v>
      </c>
      <c r="J34" s="49"/>
      <c r="K34" s="47">
        <f>K35+K36</f>
        <v>29168.3</v>
      </c>
      <c r="L34" s="49"/>
      <c r="M34" s="47">
        <f>M35+M36</f>
        <v>29168.3</v>
      </c>
      <c r="N34" s="49"/>
      <c r="O34" s="47">
        <f>O35+O36</f>
        <v>29168.3</v>
      </c>
      <c r="P34" s="49">
        <f>P35+P36</f>
        <v>0</v>
      </c>
      <c r="Q34" s="47">
        <f>Q35+Q36</f>
        <v>29168.3</v>
      </c>
      <c r="R34" s="49"/>
      <c r="S34" s="47">
        <f>S35+S36</f>
        <v>29168.3</v>
      </c>
    </row>
    <row r="35" spans="1:19" ht="119.25" customHeight="1">
      <c r="A35" s="5" t="s">
        <v>419</v>
      </c>
      <c r="B35" s="44" t="s">
        <v>150</v>
      </c>
      <c r="C35" s="45">
        <v>19166</v>
      </c>
      <c r="D35" s="46"/>
      <c r="E35" s="47">
        <v>19166</v>
      </c>
      <c r="F35" s="48"/>
      <c r="G35" s="47">
        <v>19166</v>
      </c>
      <c r="H35" s="49"/>
      <c r="I35" s="47">
        <v>19166</v>
      </c>
      <c r="J35" s="49"/>
      <c r="K35" s="47">
        <v>19166</v>
      </c>
      <c r="L35" s="49"/>
      <c r="M35" s="47">
        <v>19166</v>
      </c>
      <c r="N35" s="49"/>
      <c r="O35" s="47">
        <v>19166</v>
      </c>
      <c r="P35" s="49">
        <v>-2000</v>
      </c>
      <c r="Q35" s="47">
        <f>O35+P35</f>
        <v>17166</v>
      </c>
      <c r="R35" s="49"/>
      <c r="S35" s="47">
        <f aca="true" t="shared" si="6" ref="S35:S40">Q35+R35</f>
        <v>17166</v>
      </c>
    </row>
    <row r="36" spans="1:19" ht="122.25" customHeight="1">
      <c r="A36" s="5" t="s">
        <v>420</v>
      </c>
      <c r="B36" s="44" t="s">
        <v>421</v>
      </c>
      <c r="C36" s="45">
        <v>10002.3</v>
      </c>
      <c r="D36" s="46"/>
      <c r="E36" s="47">
        <v>10002.3</v>
      </c>
      <c r="F36" s="48"/>
      <c r="G36" s="47">
        <v>10002.3</v>
      </c>
      <c r="H36" s="49"/>
      <c r="I36" s="47">
        <v>10002.3</v>
      </c>
      <c r="J36" s="49"/>
      <c r="K36" s="47">
        <v>10002.3</v>
      </c>
      <c r="L36" s="49"/>
      <c r="M36" s="47">
        <v>10002.3</v>
      </c>
      <c r="N36" s="49"/>
      <c r="O36" s="47">
        <v>10002.3</v>
      </c>
      <c r="P36" s="49">
        <v>2000</v>
      </c>
      <c r="Q36" s="47">
        <f>O36+P36</f>
        <v>12002.3</v>
      </c>
      <c r="R36" s="49"/>
      <c r="S36" s="47">
        <f t="shared" si="6"/>
        <v>12002.3</v>
      </c>
    </row>
    <row r="37" spans="1:19" ht="87" customHeight="1">
      <c r="A37" s="5" t="s">
        <v>422</v>
      </c>
      <c r="B37" s="44" t="s">
        <v>423</v>
      </c>
      <c r="C37" s="45">
        <v>1024.6</v>
      </c>
      <c r="D37" s="46"/>
      <c r="E37" s="47">
        <v>1024.6</v>
      </c>
      <c r="F37" s="48"/>
      <c r="G37" s="47">
        <v>1024.6</v>
      </c>
      <c r="H37" s="49"/>
      <c r="I37" s="47">
        <v>1024.6</v>
      </c>
      <c r="J37" s="49"/>
      <c r="K37" s="47">
        <v>1024.6</v>
      </c>
      <c r="L37" s="49"/>
      <c r="M37" s="47">
        <v>1024.6</v>
      </c>
      <c r="N37" s="49"/>
      <c r="O37" s="47">
        <v>1024.6</v>
      </c>
      <c r="P37" s="49"/>
      <c r="Q37" s="47">
        <v>1024.6</v>
      </c>
      <c r="R37" s="49"/>
      <c r="S37" s="47">
        <f t="shared" si="6"/>
        <v>1024.6</v>
      </c>
    </row>
    <row r="38" spans="1:19" ht="112.5" customHeight="1">
      <c r="A38" s="5" t="s">
        <v>424</v>
      </c>
      <c r="B38" s="44" t="s">
        <v>0</v>
      </c>
      <c r="C38" s="45">
        <f>C39+C40+C41</f>
        <v>120365.5</v>
      </c>
      <c r="D38" s="46"/>
      <c r="E38" s="47">
        <v>72920.2</v>
      </c>
      <c r="F38" s="48"/>
      <c r="G38" s="47">
        <f>E38+F38</f>
        <v>72920.2</v>
      </c>
      <c r="H38" s="49">
        <f>SUM(H39:H42)</f>
        <v>0</v>
      </c>
      <c r="I38" s="47">
        <f>G38+H38</f>
        <v>72920.2</v>
      </c>
      <c r="J38" s="49">
        <f>SUM(J39:J42)</f>
        <v>0</v>
      </c>
      <c r="K38" s="47">
        <f>I38+J38</f>
        <v>72920.2</v>
      </c>
      <c r="L38" s="49">
        <f>SUM(L39:L42)</f>
        <v>0</v>
      </c>
      <c r="M38" s="47">
        <f>K38+L38</f>
        <v>72920.2</v>
      </c>
      <c r="N38" s="49">
        <f>SUM(N39:N42)</f>
        <v>0</v>
      </c>
      <c r="O38" s="47">
        <f>M38+N38</f>
        <v>72920.2</v>
      </c>
      <c r="P38" s="49">
        <f>SUM(P39:P42)</f>
        <v>0</v>
      </c>
      <c r="Q38" s="47">
        <f>O38+P38</f>
        <v>72920.2</v>
      </c>
      <c r="R38" s="49">
        <f>SUM(R39:R42)</f>
        <v>0</v>
      </c>
      <c r="S38" s="47">
        <f t="shared" si="6"/>
        <v>72920.2</v>
      </c>
    </row>
    <row r="39" spans="1:19" ht="70.5" customHeight="1">
      <c r="A39" s="5" t="s">
        <v>1</v>
      </c>
      <c r="B39" s="44" t="s">
        <v>2</v>
      </c>
      <c r="C39" s="45">
        <v>63688</v>
      </c>
      <c r="D39" s="46"/>
      <c r="E39" s="47">
        <v>63688</v>
      </c>
      <c r="F39" s="48"/>
      <c r="G39" s="47">
        <v>63688</v>
      </c>
      <c r="H39" s="49">
        <v>-1515.9</v>
      </c>
      <c r="I39" s="47">
        <f>G39+H39</f>
        <v>62172.1</v>
      </c>
      <c r="J39" s="49"/>
      <c r="K39" s="47">
        <f>I39+J39</f>
        <v>62172.1</v>
      </c>
      <c r="L39" s="49"/>
      <c r="M39" s="47">
        <f>K39+L39</f>
        <v>62172.1</v>
      </c>
      <c r="N39" s="49"/>
      <c r="O39" s="47">
        <f>M39+N39</f>
        <v>62172.1</v>
      </c>
      <c r="P39" s="49"/>
      <c r="Q39" s="47">
        <f>O39+P39</f>
        <v>62172.1</v>
      </c>
      <c r="R39" s="49">
        <v>-1745.18</v>
      </c>
      <c r="S39" s="47">
        <f t="shared" si="6"/>
        <v>60426.92</v>
      </c>
    </row>
    <row r="40" spans="1:19" ht="66" customHeight="1">
      <c r="A40" s="5" t="s">
        <v>3</v>
      </c>
      <c r="B40" s="44" t="s">
        <v>4</v>
      </c>
      <c r="C40" s="45">
        <v>8232.2</v>
      </c>
      <c r="D40" s="46"/>
      <c r="E40" s="47">
        <v>8232.2</v>
      </c>
      <c r="F40" s="48"/>
      <c r="G40" s="47">
        <v>8232.2</v>
      </c>
      <c r="H40" s="49"/>
      <c r="I40" s="47">
        <v>8232.2</v>
      </c>
      <c r="J40" s="49"/>
      <c r="K40" s="47">
        <v>8232.2</v>
      </c>
      <c r="L40" s="49"/>
      <c r="M40" s="47">
        <v>8232.2</v>
      </c>
      <c r="N40" s="49"/>
      <c r="O40" s="47">
        <v>8232.2</v>
      </c>
      <c r="P40" s="49"/>
      <c r="Q40" s="47">
        <v>8232.2</v>
      </c>
      <c r="R40" s="49">
        <v>1145.18</v>
      </c>
      <c r="S40" s="47">
        <f t="shared" si="6"/>
        <v>9377.380000000001</v>
      </c>
    </row>
    <row r="41" spans="1:19" ht="81.75" customHeight="1">
      <c r="A41" s="5" t="s">
        <v>5</v>
      </c>
      <c r="B41" s="44" t="s">
        <v>6</v>
      </c>
      <c r="C41" s="45">
        <v>48445.3</v>
      </c>
      <c r="D41" s="46"/>
      <c r="E41" s="47">
        <v>1000</v>
      </c>
      <c r="F41" s="48"/>
      <c r="G41" s="47">
        <f>E41+F41</f>
        <v>1000</v>
      </c>
      <c r="H41" s="49">
        <v>593.9</v>
      </c>
      <c r="I41" s="47">
        <f>G41+H41</f>
        <v>1593.9</v>
      </c>
      <c r="J41" s="49"/>
      <c r="K41" s="47">
        <f>I41+J41</f>
        <v>1593.9</v>
      </c>
      <c r="L41" s="49"/>
      <c r="M41" s="47">
        <f>K41+L41</f>
        <v>1593.9</v>
      </c>
      <c r="N41" s="49"/>
      <c r="O41" s="47">
        <f>M41+N41</f>
        <v>1593.9</v>
      </c>
      <c r="P41" s="49"/>
      <c r="Q41" s="47">
        <f aca="true" t="shared" si="7" ref="Q41:Q51">O41+P41</f>
        <v>1593.9</v>
      </c>
      <c r="R41" s="49"/>
      <c r="S41" s="47">
        <f aca="true" t="shared" si="8" ref="S41:S51">Q41+R41</f>
        <v>1593.9</v>
      </c>
    </row>
    <row r="42" spans="1:19" ht="71.25" customHeight="1">
      <c r="A42" s="5" t="s">
        <v>288</v>
      </c>
      <c r="B42" s="44" t="s">
        <v>289</v>
      </c>
      <c r="C42" s="45"/>
      <c r="D42" s="46"/>
      <c r="E42" s="47"/>
      <c r="F42" s="48"/>
      <c r="G42" s="47">
        <v>0</v>
      </c>
      <c r="H42" s="49">
        <v>922</v>
      </c>
      <c r="I42" s="47">
        <f>G42+H42</f>
        <v>922</v>
      </c>
      <c r="J42" s="49"/>
      <c r="K42" s="47">
        <f>I42+J42</f>
        <v>922</v>
      </c>
      <c r="L42" s="49"/>
      <c r="M42" s="47">
        <f>K42+L42</f>
        <v>922</v>
      </c>
      <c r="N42" s="49"/>
      <c r="O42" s="47">
        <f>M42+N42</f>
        <v>922</v>
      </c>
      <c r="P42" s="49"/>
      <c r="Q42" s="47">
        <f t="shared" si="7"/>
        <v>922</v>
      </c>
      <c r="R42" s="49">
        <v>600</v>
      </c>
      <c r="S42" s="47">
        <f t="shared" si="8"/>
        <v>1522</v>
      </c>
    </row>
    <row r="43" spans="1:19" s="30" customFormat="1" ht="37.5" customHeight="1">
      <c r="A43" s="4" t="s">
        <v>7</v>
      </c>
      <c r="B43" s="43" t="s">
        <v>8</v>
      </c>
      <c r="C43" s="39">
        <f>C44</f>
        <v>3400.7</v>
      </c>
      <c r="D43" s="40"/>
      <c r="E43" s="41">
        <f>E44</f>
        <v>3400.7</v>
      </c>
      <c r="F43" s="42"/>
      <c r="G43" s="41">
        <f>G44</f>
        <v>3400.7</v>
      </c>
      <c r="H43" s="41">
        <f>H44</f>
        <v>1615.25</v>
      </c>
      <c r="I43" s="41">
        <f>G43+H43</f>
        <v>5015.95</v>
      </c>
      <c r="J43" s="41">
        <f>J44</f>
        <v>0</v>
      </c>
      <c r="K43" s="41">
        <f>I43+J43</f>
        <v>5015.95</v>
      </c>
      <c r="L43" s="41">
        <f>L44</f>
        <v>0</v>
      </c>
      <c r="M43" s="41">
        <f>K43+L43</f>
        <v>5015.95</v>
      </c>
      <c r="N43" s="41">
        <f>N44</f>
        <v>0</v>
      </c>
      <c r="O43" s="41">
        <f>M43+N43</f>
        <v>5015.95</v>
      </c>
      <c r="P43" s="41">
        <f>P44</f>
        <v>4726.05</v>
      </c>
      <c r="Q43" s="41">
        <f t="shared" si="7"/>
        <v>9742</v>
      </c>
      <c r="R43" s="41">
        <f>R44</f>
        <v>450</v>
      </c>
      <c r="S43" s="41">
        <f t="shared" si="8"/>
        <v>10192</v>
      </c>
    </row>
    <row r="44" spans="1:19" ht="38.25" customHeight="1">
      <c r="A44" s="5" t="s">
        <v>9</v>
      </c>
      <c r="B44" s="50" t="s">
        <v>10</v>
      </c>
      <c r="C44" s="45">
        <v>3400.7</v>
      </c>
      <c r="D44" s="51"/>
      <c r="E44" s="47">
        <v>3400.7</v>
      </c>
      <c r="F44" s="52"/>
      <c r="G44" s="47">
        <v>3400.7</v>
      </c>
      <c r="H44" s="47">
        <v>1615.25</v>
      </c>
      <c r="I44" s="47">
        <f>G44+H44</f>
        <v>5015.95</v>
      </c>
      <c r="J44" s="47"/>
      <c r="K44" s="47">
        <f>I44+J44</f>
        <v>5015.95</v>
      </c>
      <c r="L44" s="47"/>
      <c r="M44" s="47">
        <f>K44+L44</f>
        <v>5015.95</v>
      </c>
      <c r="N44" s="47"/>
      <c r="O44" s="47">
        <f>M44+N44</f>
        <v>5015.95</v>
      </c>
      <c r="P44" s="47">
        <v>4726.05</v>
      </c>
      <c r="Q44" s="47">
        <f t="shared" si="7"/>
        <v>9742</v>
      </c>
      <c r="R44" s="47">
        <v>450</v>
      </c>
      <c r="S44" s="47">
        <f t="shared" si="8"/>
        <v>10192</v>
      </c>
    </row>
    <row r="45" spans="1:19" s="30" customFormat="1" ht="39" customHeight="1">
      <c r="A45" s="4" t="s">
        <v>11</v>
      </c>
      <c r="B45" s="43" t="s">
        <v>12</v>
      </c>
      <c r="C45" s="39"/>
      <c r="D45" s="40"/>
      <c r="E45" s="41"/>
      <c r="F45" s="42"/>
      <c r="G45" s="41"/>
      <c r="H45" s="41"/>
      <c r="I45" s="41"/>
      <c r="J45" s="41"/>
      <c r="K45" s="41"/>
      <c r="L45" s="41"/>
      <c r="M45" s="41"/>
      <c r="N45" s="41"/>
      <c r="O45" s="41"/>
      <c r="P45" s="41">
        <f>SUM(P46:P48)</f>
        <v>725.66</v>
      </c>
      <c r="Q45" s="41">
        <f t="shared" si="7"/>
        <v>725.66</v>
      </c>
      <c r="R45" s="41">
        <f>SUM(R46:R48)</f>
        <v>0</v>
      </c>
      <c r="S45" s="41">
        <f t="shared" si="8"/>
        <v>725.66</v>
      </c>
    </row>
    <row r="46" spans="1:19" s="30" customFormat="1" ht="63">
      <c r="A46" s="5" t="s">
        <v>332</v>
      </c>
      <c r="B46" s="50" t="s">
        <v>331</v>
      </c>
      <c r="C46" s="39"/>
      <c r="D46" s="40"/>
      <c r="E46" s="41"/>
      <c r="F46" s="42"/>
      <c r="G46" s="41"/>
      <c r="H46" s="41"/>
      <c r="I46" s="41"/>
      <c r="J46" s="41"/>
      <c r="K46" s="41"/>
      <c r="L46" s="41"/>
      <c r="M46" s="41"/>
      <c r="N46" s="41"/>
      <c r="O46" s="41"/>
      <c r="P46" s="47">
        <v>548.21</v>
      </c>
      <c r="Q46" s="47">
        <f t="shared" si="7"/>
        <v>548.21</v>
      </c>
      <c r="R46" s="47"/>
      <c r="S46" s="47">
        <f t="shared" si="8"/>
        <v>548.21</v>
      </c>
    </row>
    <row r="47" spans="1:19" s="30" customFormat="1" ht="54" customHeight="1">
      <c r="A47" s="5" t="s">
        <v>333</v>
      </c>
      <c r="B47" s="50" t="s">
        <v>329</v>
      </c>
      <c r="C47" s="39"/>
      <c r="D47" s="40"/>
      <c r="E47" s="41"/>
      <c r="F47" s="42"/>
      <c r="G47" s="41"/>
      <c r="H47" s="41"/>
      <c r="I47" s="41"/>
      <c r="J47" s="41"/>
      <c r="K47" s="41"/>
      <c r="L47" s="41"/>
      <c r="M47" s="41"/>
      <c r="N47" s="41"/>
      <c r="O47" s="41"/>
      <c r="P47" s="47">
        <v>51.03</v>
      </c>
      <c r="Q47" s="47">
        <f t="shared" si="7"/>
        <v>51.03</v>
      </c>
      <c r="R47" s="47"/>
      <c r="S47" s="47">
        <f t="shared" si="8"/>
        <v>51.03</v>
      </c>
    </row>
    <row r="48" spans="1:19" s="30" customFormat="1" ht="63">
      <c r="A48" s="5" t="s">
        <v>334</v>
      </c>
      <c r="B48" s="50" t="s">
        <v>330</v>
      </c>
      <c r="C48" s="39"/>
      <c r="D48" s="40"/>
      <c r="E48" s="41"/>
      <c r="F48" s="42"/>
      <c r="G48" s="41"/>
      <c r="H48" s="41"/>
      <c r="I48" s="41"/>
      <c r="J48" s="41"/>
      <c r="K48" s="41"/>
      <c r="L48" s="41"/>
      <c r="M48" s="41"/>
      <c r="N48" s="41"/>
      <c r="O48" s="41"/>
      <c r="P48" s="47">
        <v>126.42</v>
      </c>
      <c r="Q48" s="47">
        <f t="shared" si="7"/>
        <v>126.42</v>
      </c>
      <c r="R48" s="47"/>
      <c r="S48" s="47">
        <f t="shared" si="8"/>
        <v>126.42</v>
      </c>
    </row>
    <row r="49" spans="1:19" s="30" customFormat="1" ht="39.75" customHeight="1">
      <c r="A49" s="4" t="s">
        <v>13</v>
      </c>
      <c r="B49" s="43" t="s">
        <v>14</v>
      </c>
      <c r="C49" s="39">
        <f>C50+C51</f>
        <v>29572</v>
      </c>
      <c r="D49" s="40"/>
      <c r="E49" s="41">
        <f>E50+E51</f>
        <v>38924.1</v>
      </c>
      <c r="F49" s="42"/>
      <c r="G49" s="41">
        <f>E49+F49</f>
        <v>38924.1</v>
      </c>
      <c r="H49" s="41">
        <f>H51+H50</f>
        <v>0</v>
      </c>
      <c r="I49" s="41">
        <f>G49+H49</f>
        <v>38924.1</v>
      </c>
      <c r="J49" s="41">
        <f>J51+J50</f>
        <v>0</v>
      </c>
      <c r="K49" s="41">
        <f>I49+J49</f>
        <v>38924.1</v>
      </c>
      <c r="L49" s="41">
        <f>L51+L50</f>
        <v>0</v>
      </c>
      <c r="M49" s="41">
        <f>K49+L49</f>
        <v>38924.1</v>
      </c>
      <c r="N49" s="41">
        <f>N51+N50</f>
        <v>0</v>
      </c>
      <c r="O49" s="41">
        <f>M49+N49</f>
        <v>38924.1</v>
      </c>
      <c r="P49" s="41">
        <f>P51+P50</f>
        <v>-17225.76</v>
      </c>
      <c r="Q49" s="41">
        <f t="shared" si="7"/>
        <v>21698.34</v>
      </c>
      <c r="R49" s="41">
        <f>R51+R50</f>
        <v>0</v>
      </c>
      <c r="S49" s="41">
        <f t="shared" si="8"/>
        <v>21698.34</v>
      </c>
    </row>
    <row r="50" spans="1:19" ht="135.75" customHeight="1">
      <c r="A50" s="5" t="s">
        <v>15</v>
      </c>
      <c r="B50" s="44" t="s">
        <v>151</v>
      </c>
      <c r="C50" s="45">
        <v>28936</v>
      </c>
      <c r="D50" s="46"/>
      <c r="E50" s="47">
        <v>38288.1</v>
      </c>
      <c r="F50" s="48"/>
      <c r="G50" s="47">
        <f>E50+F50</f>
        <v>38288.1</v>
      </c>
      <c r="H50" s="49"/>
      <c r="I50" s="47">
        <f>G50+H50</f>
        <v>38288.1</v>
      </c>
      <c r="J50" s="49"/>
      <c r="K50" s="47">
        <f>I50+J50</f>
        <v>38288.1</v>
      </c>
      <c r="L50" s="49"/>
      <c r="M50" s="47">
        <f>K50+L50</f>
        <v>38288.1</v>
      </c>
      <c r="N50" s="49"/>
      <c r="O50" s="47">
        <f>M50+N50</f>
        <v>38288.1</v>
      </c>
      <c r="P50" s="49">
        <v>-17225.76</v>
      </c>
      <c r="Q50" s="47">
        <f t="shared" si="7"/>
        <v>21062.34</v>
      </c>
      <c r="R50" s="49"/>
      <c r="S50" s="47">
        <f t="shared" si="8"/>
        <v>21062.34</v>
      </c>
    </row>
    <row r="51" spans="1:19" ht="72" customHeight="1">
      <c r="A51" s="5" t="s">
        <v>16</v>
      </c>
      <c r="B51" s="50" t="s">
        <v>17</v>
      </c>
      <c r="C51" s="45">
        <v>636</v>
      </c>
      <c r="D51" s="51"/>
      <c r="E51" s="47">
        <v>636</v>
      </c>
      <c r="F51" s="52"/>
      <c r="G51" s="47">
        <v>636</v>
      </c>
      <c r="H51" s="47"/>
      <c r="I51" s="47">
        <f>G51+H51</f>
        <v>636</v>
      </c>
      <c r="J51" s="47"/>
      <c r="K51" s="47">
        <f>I51+J51</f>
        <v>636</v>
      </c>
      <c r="L51" s="47"/>
      <c r="M51" s="47">
        <f>K51+L51</f>
        <v>636</v>
      </c>
      <c r="N51" s="47"/>
      <c r="O51" s="47">
        <f>M51+N51</f>
        <v>636</v>
      </c>
      <c r="P51" s="47"/>
      <c r="Q51" s="47">
        <f t="shared" si="7"/>
        <v>636</v>
      </c>
      <c r="R51" s="47"/>
      <c r="S51" s="47">
        <f t="shared" si="8"/>
        <v>636</v>
      </c>
    </row>
    <row r="52" spans="1:19" s="30" customFormat="1" ht="24" customHeight="1">
      <c r="A52" s="4" t="s">
        <v>18</v>
      </c>
      <c r="B52" s="43" t="s">
        <v>19</v>
      </c>
      <c r="C52" s="39">
        <f>SUM(C53:C70)</f>
        <v>11190</v>
      </c>
      <c r="D52" s="40"/>
      <c r="E52" s="41">
        <f>SUM(E53:E70)</f>
        <v>11190</v>
      </c>
      <c r="F52" s="42"/>
      <c r="G52" s="41">
        <f aca="true" t="shared" si="9" ref="G52:M52">SUM(G53:G70)</f>
        <v>11190</v>
      </c>
      <c r="H52" s="41">
        <f t="shared" si="9"/>
        <v>56.37</v>
      </c>
      <c r="I52" s="41">
        <f t="shared" si="9"/>
        <v>11246.37</v>
      </c>
      <c r="J52" s="41">
        <f t="shared" si="9"/>
        <v>0</v>
      </c>
      <c r="K52" s="41">
        <f t="shared" si="9"/>
        <v>11246.37</v>
      </c>
      <c r="L52" s="41">
        <f t="shared" si="9"/>
        <v>0</v>
      </c>
      <c r="M52" s="41">
        <f t="shared" si="9"/>
        <v>11246.37</v>
      </c>
      <c r="N52" s="41">
        <f aca="true" t="shared" si="10" ref="N52:S52">SUM(N53:N70)</f>
        <v>0</v>
      </c>
      <c r="O52" s="41">
        <f t="shared" si="10"/>
        <v>11246.37</v>
      </c>
      <c r="P52" s="41">
        <f t="shared" si="10"/>
        <v>1466.95</v>
      </c>
      <c r="Q52" s="41">
        <f t="shared" si="10"/>
        <v>12713.32</v>
      </c>
      <c r="R52" s="41">
        <f t="shared" si="10"/>
        <v>560</v>
      </c>
      <c r="S52" s="41">
        <f t="shared" si="10"/>
        <v>13273.32</v>
      </c>
    </row>
    <row r="53" spans="1:19" ht="99.75" customHeight="1">
      <c r="A53" s="5" t="s">
        <v>20</v>
      </c>
      <c r="B53" s="50" t="s">
        <v>21</v>
      </c>
      <c r="C53" s="45">
        <v>177.5</v>
      </c>
      <c r="D53" s="51"/>
      <c r="E53" s="47">
        <v>177.5</v>
      </c>
      <c r="F53" s="52"/>
      <c r="G53" s="47">
        <v>177.5</v>
      </c>
      <c r="H53" s="47"/>
      <c r="I53" s="47">
        <f>G53+H53</f>
        <v>177.5</v>
      </c>
      <c r="J53" s="47"/>
      <c r="K53" s="47">
        <f>I53+J53</f>
        <v>177.5</v>
      </c>
      <c r="L53" s="47"/>
      <c r="M53" s="47">
        <f>K53+L53</f>
        <v>177.5</v>
      </c>
      <c r="N53" s="47"/>
      <c r="O53" s="47">
        <f>M53+N53</f>
        <v>177.5</v>
      </c>
      <c r="P53" s="47">
        <v>22.5</v>
      </c>
      <c r="Q53" s="47">
        <f>O53+P53</f>
        <v>200</v>
      </c>
      <c r="R53" s="47"/>
      <c r="S53" s="47">
        <f aca="true" t="shared" si="11" ref="S53:S68">Q53+R53</f>
        <v>200</v>
      </c>
    </row>
    <row r="54" spans="1:19" ht="90" customHeight="1">
      <c r="A54" s="5" t="s">
        <v>22</v>
      </c>
      <c r="B54" s="50" t="s">
        <v>23</v>
      </c>
      <c r="C54" s="45">
        <v>18.9</v>
      </c>
      <c r="D54" s="51"/>
      <c r="E54" s="47">
        <v>18.9</v>
      </c>
      <c r="F54" s="52"/>
      <c r="G54" s="47">
        <v>18.9</v>
      </c>
      <c r="H54" s="47"/>
      <c r="I54" s="47">
        <f aca="true" t="shared" si="12" ref="I54:I87">G54+H54</f>
        <v>18.9</v>
      </c>
      <c r="J54" s="47"/>
      <c r="K54" s="47">
        <f aca="true" t="shared" si="13" ref="K54:K87">I54+J54</f>
        <v>18.9</v>
      </c>
      <c r="L54" s="47"/>
      <c r="M54" s="47">
        <f aca="true" t="shared" si="14" ref="M54:M87">K54+L54</f>
        <v>18.9</v>
      </c>
      <c r="N54" s="47"/>
      <c r="O54" s="47">
        <f aca="true" t="shared" si="15" ref="O54:O87">M54+N54</f>
        <v>18.9</v>
      </c>
      <c r="P54" s="47">
        <v>37.1</v>
      </c>
      <c r="Q54" s="47">
        <f aca="true" t="shared" si="16" ref="Q54:Q87">O54+P54</f>
        <v>56</v>
      </c>
      <c r="R54" s="47"/>
      <c r="S54" s="47">
        <f t="shared" si="11"/>
        <v>56</v>
      </c>
    </row>
    <row r="55" spans="1:19" ht="83.25" customHeight="1">
      <c r="A55" s="5" t="s">
        <v>24</v>
      </c>
      <c r="B55" s="50" t="s">
        <v>25</v>
      </c>
      <c r="C55" s="45">
        <v>236.7</v>
      </c>
      <c r="D55" s="51"/>
      <c r="E55" s="47">
        <v>236.7</v>
      </c>
      <c r="F55" s="52"/>
      <c r="G55" s="47">
        <v>236.7</v>
      </c>
      <c r="H55" s="47"/>
      <c r="I55" s="47">
        <f t="shared" si="12"/>
        <v>236.7</v>
      </c>
      <c r="J55" s="47"/>
      <c r="K55" s="47">
        <f t="shared" si="13"/>
        <v>236.7</v>
      </c>
      <c r="L55" s="47"/>
      <c r="M55" s="47">
        <f t="shared" si="14"/>
        <v>236.7</v>
      </c>
      <c r="N55" s="47"/>
      <c r="O55" s="47">
        <f t="shared" si="15"/>
        <v>236.7</v>
      </c>
      <c r="P55" s="47">
        <v>-66</v>
      </c>
      <c r="Q55" s="47">
        <f t="shared" si="16"/>
        <v>170.7</v>
      </c>
      <c r="R55" s="47"/>
      <c r="S55" s="47">
        <f t="shared" si="11"/>
        <v>170.7</v>
      </c>
    </row>
    <row r="56" spans="1:19" ht="83.25" customHeight="1">
      <c r="A56" s="5" t="s">
        <v>26</v>
      </c>
      <c r="B56" s="50" t="s">
        <v>27</v>
      </c>
      <c r="C56" s="45">
        <v>243.5</v>
      </c>
      <c r="D56" s="51"/>
      <c r="E56" s="47">
        <v>243.5</v>
      </c>
      <c r="F56" s="52"/>
      <c r="G56" s="47">
        <v>243.5</v>
      </c>
      <c r="H56" s="47"/>
      <c r="I56" s="47">
        <f t="shared" si="12"/>
        <v>243.5</v>
      </c>
      <c r="J56" s="47"/>
      <c r="K56" s="47">
        <f t="shared" si="13"/>
        <v>243.5</v>
      </c>
      <c r="L56" s="47"/>
      <c r="M56" s="47">
        <f t="shared" si="14"/>
        <v>243.5</v>
      </c>
      <c r="N56" s="47"/>
      <c r="O56" s="47">
        <f t="shared" si="15"/>
        <v>243.5</v>
      </c>
      <c r="P56" s="47">
        <v>198.5</v>
      </c>
      <c r="Q56" s="47">
        <f t="shared" si="16"/>
        <v>442</v>
      </c>
      <c r="R56" s="47">
        <v>120</v>
      </c>
      <c r="S56" s="47">
        <f t="shared" si="11"/>
        <v>562</v>
      </c>
    </row>
    <row r="57" spans="1:19" ht="55.5" customHeight="1" hidden="1" outlineLevel="1">
      <c r="A57" s="5" t="s">
        <v>28</v>
      </c>
      <c r="B57" s="50" t="s">
        <v>29</v>
      </c>
      <c r="C57" s="45"/>
      <c r="D57" s="51"/>
      <c r="E57" s="47"/>
      <c r="F57" s="52"/>
      <c r="G57" s="47"/>
      <c r="H57" s="47"/>
      <c r="I57" s="47">
        <f t="shared" si="12"/>
        <v>0</v>
      </c>
      <c r="J57" s="47"/>
      <c r="K57" s="47">
        <f t="shared" si="13"/>
        <v>0</v>
      </c>
      <c r="L57" s="47"/>
      <c r="M57" s="47">
        <f t="shared" si="14"/>
        <v>0</v>
      </c>
      <c r="N57" s="47"/>
      <c r="O57" s="47">
        <f t="shared" si="15"/>
        <v>0</v>
      </c>
      <c r="P57" s="47"/>
      <c r="Q57" s="47">
        <f t="shared" si="16"/>
        <v>0</v>
      </c>
      <c r="R57" s="47"/>
      <c r="S57" s="47">
        <f t="shared" si="11"/>
        <v>0</v>
      </c>
    </row>
    <row r="58" spans="1:19" ht="55.5" customHeight="1" collapsed="1">
      <c r="A58" s="5" t="s">
        <v>335</v>
      </c>
      <c r="B58" s="50" t="s">
        <v>229</v>
      </c>
      <c r="C58" s="45"/>
      <c r="D58" s="51"/>
      <c r="E58" s="47"/>
      <c r="F58" s="52"/>
      <c r="G58" s="47"/>
      <c r="H58" s="47"/>
      <c r="I58" s="47"/>
      <c r="J58" s="47"/>
      <c r="K58" s="47"/>
      <c r="L58" s="47"/>
      <c r="M58" s="47"/>
      <c r="N58" s="47"/>
      <c r="O58" s="47"/>
      <c r="P58" s="47">
        <v>15.49</v>
      </c>
      <c r="Q58" s="47">
        <f t="shared" si="16"/>
        <v>15.49</v>
      </c>
      <c r="R58" s="47"/>
      <c r="S58" s="47">
        <f t="shared" si="11"/>
        <v>15.49</v>
      </c>
    </row>
    <row r="59" spans="1:19" ht="51" customHeight="1">
      <c r="A59" s="5" t="s">
        <v>30</v>
      </c>
      <c r="B59" s="50" t="s">
        <v>31</v>
      </c>
      <c r="C59" s="45">
        <v>81.2</v>
      </c>
      <c r="D59" s="51"/>
      <c r="E59" s="47">
        <v>81.2</v>
      </c>
      <c r="F59" s="52"/>
      <c r="G59" s="47">
        <v>81.2</v>
      </c>
      <c r="H59" s="47"/>
      <c r="I59" s="47">
        <f t="shared" si="12"/>
        <v>81.2</v>
      </c>
      <c r="J59" s="47"/>
      <c r="K59" s="47">
        <f t="shared" si="13"/>
        <v>81.2</v>
      </c>
      <c r="L59" s="47"/>
      <c r="M59" s="47">
        <f t="shared" si="14"/>
        <v>81.2</v>
      </c>
      <c r="N59" s="47"/>
      <c r="O59" s="47">
        <f t="shared" si="15"/>
        <v>81.2</v>
      </c>
      <c r="P59" s="47">
        <v>-81.2</v>
      </c>
      <c r="Q59" s="47">
        <f t="shared" si="16"/>
        <v>0</v>
      </c>
      <c r="R59" s="47"/>
      <c r="S59" s="47">
        <f t="shared" si="11"/>
        <v>0</v>
      </c>
    </row>
    <row r="60" spans="1:19" ht="51" customHeight="1">
      <c r="A60" s="5" t="s">
        <v>336</v>
      </c>
      <c r="B60" s="50" t="s">
        <v>230</v>
      </c>
      <c r="C60" s="45"/>
      <c r="D60" s="51"/>
      <c r="E60" s="47"/>
      <c r="F60" s="52"/>
      <c r="G60" s="47"/>
      <c r="H60" s="47"/>
      <c r="I60" s="47"/>
      <c r="J60" s="47"/>
      <c r="K60" s="47"/>
      <c r="L60" s="47"/>
      <c r="M60" s="47"/>
      <c r="N60" s="47"/>
      <c r="O60" s="47"/>
      <c r="P60" s="47">
        <v>6</v>
      </c>
      <c r="Q60" s="47">
        <f t="shared" si="16"/>
        <v>6</v>
      </c>
      <c r="R60" s="47"/>
      <c r="S60" s="47">
        <f t="shared" si="11"/>
        <v>6</v>
      </c>
    </row>
    <row r="61" spans="1:19" ht="51" customHeight="1">
      <c r="A61" s="5" t="s">
        <v>337</v>
      </c>
      <c r="B61" s="50" t="s">
        <v>230</v>
      </c>
      <c r="C61" s="45"/>
      <c r="D61" s="51"/>
      <c r="E61" s="47"/>
      <c r="F61" s="52"/>
      <c r="G61" s="47"/>
      <c r="H61" s="47"/>
      <c r="I61" s="47"/>
      <c r="J61" s="47"/>
      <c r="K61" s="47"/>
      <c r="L61" s="47"/>
      <c r="M61" s="47"/>
      <c r="N61" s="47"/>
      <c r="O61" s="47"/>
      <c r="P61" s="47">
        <v>9.04</v>
      </c>
      <c r="Q61" s="47">
        <f t="shared" si="16"/>
        <v>9.04</v>
      </c>
      <c r="R61" s="47"/>
      <c r="S61" s="47">
        <f t="shared" si="11"/>
        <v>9.04</v>
      </c>
    </row>
    <row r="62" spans="1:19" ht="48" customHeight="1">
      <c r="A62" s="5" t="s">
        <v>290</v>
      </c>
      <c r="B62" s="50" t="s">
        <v>230</v>
      </c>
      <c r="C62" s="45"/>
      <c r="D62" s="51"/>
      <c r="E62" s="47"/>
      <c r="F62" s="52"/>
      <c r="G62" s="47"/>
      <c r="H62" s="47">
        <v>56.37</v>
      </c>
      <c r="I62" s="47">
        <f t="shared" si="12"/>
        <v>56.37</v>
      </c>
      <c r="J62" s="47"/>
      <c r="K62" s="47">
        <f t="shared" si="13"/>
        <v>56.37</v>
      </c>
      <c r="L62" s="47"/>
      <c r="M62" s="47">
        <f t="shared" si="14"/>
        <v>56.37</v>
      </c>
      <c r="N62" s="47"/>
      <c r="O62" s="47">
        <f t="shared" si="15"/>
        <v>56.37</v>
      </c>
      <c r="P62" s="47"/>
      <c r="Q62" s="47">
        <f t="shared" si="16"/>
        <v>56.37</v>
      </c>
      <c r="R62" s="47"/>
      <c r="S62" s="47">
        <f t="shared" si="11"/>
        <v>56.37</v>
      </c>
    </row>
    <row r="63" spans="1:19" ht="36.75" customHeight="1">
      <c r="A63" s="5" t="s">
        <v>32</v>
      </c>
      <c r="B63" s="50" t="s">
        <v>33</v>
      </c>
      <c r="C63" s="45">
        <v>5.5</v>
      </c>
      <c r="D63" s="51"/>
      <c r="E63" s="47">
        <v>5.5</v>
      </c>
      <c r="F63" s="52"/>
      <c r="G63" s="47">
        <v>5.5</v>
      </c>
      <c r="H63" s="47"/>
      <c r="I63" s="47">
        <f t="shared" si="12"/>
        <v>5.5</v>
      </c>
      <c r="J63" s="47"/>
      <c r="K63" s="47">
        <f t="shared" si="13"/>
        <v>5.5</v>
      </c>
      <c r="L63" s="47"/>
      <c r="M63" s="47">
        <f t="shared" si="14"/>
        <v>5.5</v>
      </c>
      <c r="N63" s="47"/>
      <c r="O63" s="47">
        <f t="shared" si="15"/>
        <v>5.5</v>
      </c>
      <c r="P63" s="47"/>
      <c r="Q63" s="47">
        <f t="shared" si="16"/>
        <v>5.5</v>
      </c>
      <c r="R63" s="47"/>
      <c r="S63" s="47">
        <f t="shared" si="11"/>
        <v>5.5</v>
      </c>
    </row>
    <row r="64" spans="1:19" ht="47.25" hidden="1" outlineLevel="1">
      <c r="A64" s="5" t="s">
        <v>34</v>
      </c>
      <c r="B64" s="50" t="s">
        <v>35</v>
      </c>
      <c r="C64" s="45"/>
      <c r="D64" s="51"/>
      <c r="E64" s="47"/>
      <c r="F64" s="52"/>
      <c r="G64" s="47"/>
      <c r="H64" s="47"/>
      <c r="I64" s="47">
        <f t="shared" si="12"/>
        <v>0</v>
      </c>
      <c r="J64" s="47"/>
      <c r="K64" s="47">
        <f t="shared" si="13"/>
        <v>0</v>
      </c>
      <c r="L64" s="47"/>
      <c r="M64" s="47">
        <f t="shared" si="14"/>
        <v>0</v>
      </c>
      <c r="N64" s="47"/>
      <c r="O64" s="47">
        <f t="shared" si="15"/>
        <v>0</v>
      </c>
      <c r="P64" s="47"/>
      <c r="Q64" s="47">
        <f t="shared" si="16"/>
        <v>0</v>
      </c>
      <c r="R64" s="47"/>
      <c r="S64" s="47">
        <f t="shared" si="11"/>
        <v>0</v>
      </c>
    </row>
    <row r="65" spans="1:19" ht="91.5" customHeight="1" collapsed="1">
      <c r="A65" s="5" t="s">
        <v>277</v>
      </c>
      <c r="B65" s="50" t="s">
        <v>231</v>
      </c>
      <c r="C65" s="45">
        <v>260.2</v>
      </c>
      <c r="D65" s="51"/>
      <c r="E65" s="47">
        <v>260.2</v>
      </c>
      <c r="F65" s="52"/>
      <c r="G65" s="47">
        <v>260.2</v>
      </c>
      <c r="H65" s="47"/>
      <c r="I65" s="47">
        <f t="shared" si="12"/>
        <v>260.2</v>
      </c>
      <c r="J65" s="47"/>
      <c r="K65" s="47">
        <f t="shared" si="13"/>
        <v>260.2</v>
      </c>
      <c r="L65" s="47"/>
      <c r="M65" s="47">
        <f t="shared" si="14"/>
        <v>260.2</v>
      </c>
      <c r="N65" s="47"/>
      <c r="O65" s="47">
        <f t="shared" si="15"/>
        <v>260.2</v>
      </c>
      <c r="P65" s="47">
        <v>-80.2</v>
      </c>
      <c r="Q65" s="47">
        <f t="shared" si="16"/>
        <v>180</v>
      </c>
      <c r="R65" s="47"/>
      <c r="S65" s="47">
        <f t="shared" si="11"/>
        <v>180</v>
      </c>
    </row>
    <row r="66" spans="1:19" ht="54.75" customHeight="1">
      <c r="A66" s="5" t="s">
        <v>36</v>
      </c>
      <c r="B66" s="50" t="s">
        <v>37</v>
      </c>
      <c r="C66" s="45">
        <v>8776</v>
      </c>
      <c r="D66" s="51"/>
      <c r="E66" s="47">
        <v>8776</v>
      </c>
      <c r="F66" s="52"/>
      <c r="G66" s="47">
        <v>8776</v>
      </c>
      <c r="H66" s="47"/>
      <c r="I66" s="47">
        <f t="shared" si="12"/>
        <v>8776</v>
      </c>
      <c r="J66" s="47"/>
      <c r="K66" s="47">
        <f t="shared" si="13"/>
        <v>8776</v>
      </c>
      <c r="L66" s="47"/>
      <c r="M66" s="47">
        <f t="shared" si="14"/>
        <v>8776</v>
      </c>
      <c r="N66" s="47"/>
      <c r="O66" s="47">
        <f t="shared" si="15"/>
        <v>8776</v>
      </c>
      <c r="P66" s="47">
        <v>650</v>
      </c>
      <c r="Q66" s="47">
        <f t="shared" si="16"/>
        <v>9426</v>
      </c>
      <c r="R66" s="47">
        <v>320</v>
      </c>
      <c r="S66" s="47">
        <f t="shared" si="11"/>
        <v>9746</v>
      </c>
    </row>
    <row r="67" spans="1:19" ht="77.25" customHeight="1">
      <c r="A67" s="5" t="s">
        <v>339</v>
      </c>
      <c r="B67" s="50" t="s">
        <v>338</v>
      </c>
      <c r="C67" s="45"/>
      <c r="D67" s="51"/>
      <c r="E67" s="47"/>
      <c r="F67" s="52"/>
      <c r="G67" s="47"/>
      <c r="H67" s="47"/>
      <c r="I67" s="47"/>
      <c r="J67" s="47"/>
      <c r="K67" s="47"/>
      <c r="L67" s="47"/>
      <c r="M67" s="47"/>
      <c r="N67" s="47"/>
      <c r="O67" s="47"/>
      <c r="P67" s="47">
        <v>17.08</v>
      </c>
      <c r="Q67" s="47">
        <f t="shared" si="16"/>
        <v>17.08</v>
      </c>
      <c r="R67" s="47"/>
      <c r="S67" s="47">
        <f t="shared" si="11"/>
        <v>17.08</v>
      </c>
    </row>
    <row r="68" spans="1:19" ht="72" customHeight="1">
      <c r="A68" s="5" t="s">
        <v>340</v>
      </c>
      <c r="B68" s="50" t="s">
        <v>338</v>
      </c>
      <c r="C68" s="45"/>
      <c r="D68" s="51"/>
      <c r="E68" s="47"/>
      <c r="F68" s="52"/>
      <c r="G68" s="47"/>
      <c r="H68" s="47"/>
      <c r="I68" s="47"/>
      <c r="J68" s="47"/>
      <c r="K68" s="47"/>
      <c r="L68" s="47"/>
      <c r="M68" s="47"/>
      <c r="N68" s="47"/>
      <c r="O68" s="47"/>
      <c r="P68" s="47">
        <v>34.58</v>
      </c>
      <c r="Q68" s="47">
        <f t="shared" si="16"/>
        <v>34.58</v>
      </c>
      <c r="R68" s="47"/>
      <c r="S68" s="47">
        <f t="shared" si="11"/>
        <v>34.58</v>
      </c>
    </row>
    <row r="69" spans="1:19" ht="87" customHeight="1">
      <c r="A69" s="5" t="s">
        <v>341</v>
      </c>
      <c r="B69" s="50" t="s">
        <v>342</v>
      </c>
      <c r="C69" s="45"/>
      <c r="D69" s="51"/>
      <c r="E69" s="47"/>
      <c r="F69" s="52"/>
      <c r="G69" s="47"/>
      <c r="H69" s="47"/>
      <c r="I69" s="47"/>
      <c r="J69" s="47"/>
      <c r="K69" s="47"/>
      <c r="L69" s="47"/>
      <c r="M69" s="47"/>
      <c r="N69" s="47"/>
      <c r="O69" s="47"/>
      <c r="P69" s="47">
        <v>210</v>
      </c>
      <c r="Q69" s="47">
        <f t="shared" si="16"/>
        <v>210</v>
      </c>
      <c r="R69" s="47"/>
      <c r="S69" s="47">
        <f aca="true" t="shared" si="17" ref="S69:S90">Q69+R69</f>
        <v>210</v>
      </c>
    </row>
    <row r="70" spans="1:19" ht="60" customHeight="1">
      <c r="A70" s="5" t="s">
        <v>38</v>
      </c>
      <c r="B70" s="50" t="s">
        <v>39</v>
      </c>
      <c r="C70" s="45">
        <f>SUM(C72:C87)</f>
        <v>1390.5</v>
      </c>
      <c r="D70" s="51"/>
      <c r="E70" s="47">
        <f>SUM(E72:E87)</f>
        <v>1390.5</v>
      </c>
      <c r="F70" s="52"/>
      <c r="G70" s="47">
        <f>SUM(G72:G87)</f>
        <v>1390.5</v>
      </c>
      <c r="H70" s="47"/>
      <c r="I70" s="47">
        <f t="shared" si="12"/>
        <v>1390.5</v>
      </c>
      <c r="J70" s="47"/>
      <c r="K70" s="47">
        <f t="shared" si="13"/>
        <v>1390.5</v>
      </c>
      <c r="L70" s="47"/>
      <c r="M70" s="47">
        <f t="shared" si="14"/>
        <v>1390.5</v>
      </c>
      <c r="N70" s="47"/>
      <c r="O70" s="47">
        <f t="shared" si="15"/>
        <v>1390.5</v>
      </c>
      <c r="P70" s="47">
        <f>SUM(P71:P87)</f>
        <v>494.05999999999995</v>
      </c>
      <c r="Q70" s="47">
        <f t="shared" si="16"/>
        <v>1884.56</v>
      </c>
      <c r="R70" s="47">
        <f>SUM(R71:R87)</f>
        <v>120</v>
      </c>
      <c r="S70" s="47">
        <f t="shared" si="17"/>
        <v>2004.56</v>
      </c>
    </row>
    <row r="71" spans="1:19" ht="60" customHeight="1">
      <c r="A71" s="5" t="s">
        <v>343</v>
      </c>
      <c r="B71" s="50" t="s">
        <v>39</v>
      </c>
      <c r="C71" s="45"/>
      <c r="D71" s="51"/>
      <c r="E71" s="47"/>
      <c r="F71" s="52"/>
      <c r="G71" s="47"/>
      <c r="H71" s="47"/>
      <c r="I71" s="47"/>
      <c r="J71" s="47"/>
      <c r="K71" s="47"/>
      <c r="L71" s="47"/>
      <c r="M71" s="47"/>
      <c r="N71" s="47"/>
      <c r="O71" s="47"/>
      <c r="P71" s="47">
        <v>11.9</v>
      </c>
      <c r="Q71" s="47">
        <f t="shared" si="16"/>
        <v>11.9</v>
      </c>
      <c r="R71" s="47"/>
      <c r="S71" s="47">
        <f t="shared" si="17"/>
        <v>11.9</v>
      </c>
    </row>
    <row r="72" spans="1:19" ht="89.25" customHeight="1">
      <c r="A72" s="5" t="s">
        <v>40</v>
      </c>
      <c r="B72" s="50" t="s">
        <v>41</v>
      </c>
      <c r="C72" s="45">
        <v>822.8</v>
      </c>
      <c r="D72" s="51"/>
      <c r="E72" s="47">
        <v>822.8</v>
      </c>
      <c r="F72" s="52"/>
      <c r="G72" s="47">
        <v>822.8</v>
      </c>
      <c r="H72" s="47"/>
      <c r="I72" s="47">
        <f t="shared" si="12"/>
        <v>822.8</v>
      </c>
      <c r="J72" s="47"/>
      <c r="K72" s="47">
        <f t="shared" si="13"/>
        <v>822.8</v>
      </c>
      <c r="L72" s="47"/>
      <c r="M72" s="47">
        <f t="shared" si="14"/>
        <v>822.8</v>
      </c>
      <c r="N72" s="47"/>
      <c r="O72" s="47">
        <f t="shared" si="15"/>
        <v>822.8</v>
      </c>
      <c r="P72" s="47">
        <v>100</v>
      </c>
      <c r="Q72" s="47">
        <f t="shared" si="16"/>
        <v>922.8</v>
      </c>
      <c r="R72" s="47">
        <v>120</v>
      </c>
      <c r="S72" s="47">
        <f t="shared" si="17"/>
        <v>1042.8</v>
      </c>
    </row>
    <row r="73" spans="1:19" ht="62.25" customHeight="1">
      <c r="A73" s="5" t="s">
        <v>344</v>
      </c>
      <c r="B73" s="50" t="s">
        <v>39</v>
      </c>
      <c r="C73" s="45"/>
      <c r="D73" s="51"/>
      <c r="E73" s="47"/>
      <c r="F73" s="52"/>
      <c r="G73" s="47"/>
      <c r="H73" s="47"/>
      <c r="I73" s="47"/>
      <c r="J73" s="47"/>
      <c r="K73" s="47"/>
      <c r="L73" s="47"/>
      <c r="M73" s="47"/>
      <c r="N73" s="47"/>
      <c r="O73" s="47"/>
      <c r="P73" s="47">
        <v>204</v>
      </c>
      <c r="Q73" s="47">
        <f t="shared" si="16"/>
        <v>204</v>
      </c>
      <c r="R73" s="47"/>
      <c r="S73" s="47">
        <f t="shared" si="17"/>
        <v>204</v>
      </c>
    </row>
    <row r="74" spans="1:19" ht="152.25" customHeight="1">
      <c r="A74" s="5" t="s">
        <v>42</v>
      </c>
      <c r="B74" s="50" t="s">
        <v>316</v>
      </c>
      <c r="C74" s="45">
        <v>109.7</v>
      </c>
      <c r="D74" s="51"/>
      <c r="E74" s="47">
        <v>109.7</v>
      </c>
      <c r="F74" s="52"/>
      <c r="G74" s="47">
        <v>109.7</v>
      </c>
      <c r="H74" s="47"/>
      <c r="I74" s="47">
        <f t="shared" si="12"/>
        <v>109.7</v>
      </c>
      <c r="J74" s="47"/>
      <c r="K74" s="47">
        <f t="shared" si="13"/>
        <v>109.7</v>
      </c>
      <c r="L74" s="47"/>
      <c r="M74" s="47">
        <f t="shared" si="14"/>
        <v>109.7</v>
      </c>
      <c r="N74" s="47"/>
      <c r="O74" s="47">
        <f t="shared" si="15"/>
        <v>109.7</v>
      </c>
      <c r="P74" s="47">
        <v>40.3</v>
      </c>
      <c r="Q74" s="47">
        <f t="shared" si="16"/>
        <v>150</v>
      </c>
      <c r="R74" s="47"/>
      <c r="S74" s="47">
        <f t="shared" si="17"/>
        <v>150</v>
      </c>
    </row>
    <row r="75" spans="1:19" ht="78.75" hidden="1" outlineLevel="1">
      <c r="A75" s="5" t="s">
        <v>43</v>
      </c>
      <c r="B75" s="50" t="s">
        <v>44</v>
      </c>
      <c r="C75" s="45"/>
      <c r="D75" s="51"/>
      <c r="E75" s="47"/>
      <c r="F75" s="52"/>
      <c r="G75" s="47"/>
      <c r="H75" s="47"/>
      <c r="I75" s="47">
        <f t="shared" si="12"/>
        <v>0</v>
      </c>
      <c r="J75" s="47"/>
      <c r="K75" s="47">
        <f t="shared" si="13"/>
        <v>0</v>
      </c>
      <c r="L75" s="47"/>
      <c r="M75" s="47">
        <f t="shared" si="14"/>
        <v>0</v>
      </c>
      <c r="N75" s="47"/>
      <c r="O75" s="47">
        <f t="shared" si="15"/>
        <v>0</v>
      </c>
      <c r="P75" s="47"/>
      <c r="Q75" s="47">
        <f t="shared" si="16"/>
        <v>0</v>
      </c>
      <c r="R75" s="47"/>
      <c r="S75" s="47">
        <f t="shared" si="17"/>
        <v>0</v>
      </c>
    </row>
    <row r="76" spans="1:19" ht="52.5" customHeight="1" hidden="1" outlineLevel="1">
      <c r="A76" s="5" t="s">
        <v>45</v>
      </c>
      <c r="B76" s="50" t="s">
        <v>46</v>
      </c>
      <c r="C76" s="45"/>
      <c r="D76" s="51"/>
      <c r="E76" s="47"/>
      <c r="F76" s="52"/>
      <c r="G76" s="47"/>
      <c r="H76" s="47"/>
      <c r="I76" s="47">
        <f t="shared" si="12"/>
        <v>0</v>
      </c>
      <c r="J76" s="47"/>
      <c r="K76" s="47">
        <f t="shared" si="13"/>
        <v>0</v>
      </c>
      <c r="L76" s="47"/>
      <c r="M76" s="47">
        <f t="shared" si="14"/>
        <v>0</v>
      </c>
      <c r="N76" s="47"/>
      <c r="O76" s="47">
        <f t="shared" si="15"/>
        <v>0</v>
      </c>
      <c r="P76" s="47"/>
      <c r="Q76" s="47">
        <f t="shared" si="16"/>
        <v>0</v>
      </c>
      <c r="R76" s="47"/>
      <c r="S76" s="47">
        <f t="shared" si="17"/>
        <v>0</v>
      </c>
    </row>
    <row r="77" spans="1:19" ht="78" customHeight="1" collapsed="1">
      <c r="A77" s="5" t="s">
        <v>47</v>
      </c>
      <c r="B77" s="50" t="s">
        <v>232</v>
      </c>
      <c r="C77" s="45">
        <v>90</v>
      </c>
      <c r="D77" s="51"/>
      <c r="E77" s="47">
        <v>90</v>
      </c>
      <c r="F77" s="52"/>
      <c r="G77" s="47">
        <v>90</v>
      </c>
      <c r="H77" s="47"/>
      <c r="I77" s="47">
        <f t="shared" si="12"/>
        <v>90</v>
      </c>
      <c r="J77" s="47"/>
      <c r="K77" s="47">
        <f t="shared" si="13"/>
        <v>90</v>
      </c>
      <c r="L77" s="47"/>
      <c r="M77" s="47">
        <f t="shared" si="14"/>
        <v>90</v>
      </c>
      <c r="N77" s="47"/>
      <c r="O77" s="47">
        <f t="shared" si="15"/>
        <v>90</v>
      </c>
      <c r="P77" s="47"/>
      <c r="Q77" s="47">
        <f t="shared" si="16"/>
        <v>90</v>
      </c>
      <c r="R77" s="47"/>
      <c r="S77" s="47">
        <f t="shared" si="17"/>
        <v>90</v>
      </c>
    </row>
    <row r="78" spans="1:19" ht="66" customHeight="1">
      <c r="A78" s="5" t="s">
        <v>48</v>
      </c>
      <c r="B78" s="50" t="s">
        <v>49</v>
      </c>
      <c r="C78" s="45">
        <v>33</v>
      </c>
      <c r="D78" s="51"/>
      <c r="E78" s="47">
        <v>33</v>
      </c>
      <c r="F78" s="52"/>
      <c r="G78" s="47">
        <v>33</v>
      </c>
      <c r="H78" s="47"/>
      <c r="I78" s="47">
        <f t="shared" si="12"/>
        <v>33</v>
      </c>
      <c r="J78" s="47"/>
      <c r="K78" s="47">
        <f t="shared" si="13"/>
        <v>33</v>
      </c>
      <c r="L78" s="47"/>
      <c r="M78" s="47">
        <f t="shared" si="14"/>
        <v>33</v>
      </c>
      <c r="N78" s="47"/>
      <c r="O78" s="47">
        <f t="shared" si="15"/>
        <v>33</v>
      </c>
      <c r="P78" s="47"/>
      <c r="Q78" s="47">
        <f t="shared" si="16"/>
        <v>33</v>
      </c>
      <c r="R78" s="47"/>
      <c r="S78" s="47">
        <f t="shared" si="17"/>
        <v>33</v>
      </c>
    </row>
    <row r="79" spans="1:19" ht="66" customHeight="1">
      <c r="A79" s="5" t="s">
        <v>45</v>
      </c>
      <c r="B79" s="50" t="s">
        <v>46</v>
      </c>
      <c r="C79" s="45"/>
      <c r="D79" s="51"/>
      <c r="E79" s="47"/>
      <c r="F79" s="52"/>
      <c r="G79" s="47"/>
      <c r="H79" s="47"/>
      <c r="I79" s="47"/>
      <c r="J79" s="47"/>
      <c r="K79" s="47"/>
      <c r="L79" s="47"/>
      <c r="M79" s="47"/>
      <c r="N79" s="47"/>
      <c r="O79" s="47"/>
      <c r="P79" s="47">
        <v>72</v>
      </c>
      <c r="Q79" s="47">
        <f t="shared" si="16"/>
        <v>72</v>
      </c>
      <c r="R79" s="47"/>
      <c r="S79" s="47">
        <f t="shared" si="17"/>
        <v>72</v>
      </c>
    </row>
    <row r="80" spans="1:19" ht="66" customHeight="1">
      <c r="A80" s="5" t="s">
        <v>345</v>
      </c>
      <c r="B80" s="50" t="s">
        <v>39</v>
      </c>
      <c r="C80" s="45"/>
      <c r="D80" s="51"/>
      <c r="E80" s="47"/>
      <c r="F80" s="52"/>
      <c r="G80" s="47"/>
      <c r="H80" s="47"/>
      <c r="I80" s="47"/>
      <c r="J80" s="47"/>
      <c r="K80" s="47"/>
      <c r="L80" s="47"/>
      <c r="M80" s="47"/>
      <c r="N80" s="47"/>
      <c r="O80" s="47"/>
      <c r="P80" s="47">
        <v>51.96</v>
      </c>
      <c r="Q80" s="47">
        <f t="shared" si="16"/>
        <v>51.96</v>
      </c>
      <c r="R80" s="47"/>
      <c r="S80" s="47">
        <f t="shared" si="17"/>
        <v>51.96</v>
      </c>
    </row>
    <row r="81" spans="1:19" ht="66" customHeight="1">
      <c r="A81" s="5" t="s">
        <v>346</v>
      </c>
      <c r="B81" s="50" t="s">
        <v>39</v>
      </c>
      <c r="C81" s="45"/>
      <c r="D81" s="51"/>
      <c r="E81" s="47"/>
      <c r="F81" s="52"/>
      <c r="G81" s="47"/>
      <c r="H81" s="47"/>
      <c r="I81" s="47"/>
      <c r="J81" s="47"/>
      <c r="K81" s="47"/>
      <c r="L81" s="47"/>
      <c r="M81" s="47"/>
      <c r="N81" s="47"/>
      <c r="O81" s="47"/>
      <c r="P81" s="47">
        <v>11</v>
      </c>
      <c r="Q81" s="47">
        <f t="shared" si="16"/>
        <v>11</v>
      </c>
      <c r="R81" s="47"/>
      <c r="S81" s="47">
        <f t="shared" si="17"/>
        <v>11</v>
      </c>
    </row>
    <row r="82" spans="1:19" ht="87.75" customHeight="1">
      <c r="A82" s="5" t="s">
        <v>50</v>
      </c>
      <c r="B82" s="50" t="s">
        <v>265</v>
      </c>
      <c r="C82" s="45">
        <v>107.5</v>
      </c>
      <c r="D82" s="51"/>
      <c r="E82" s="47">
        <v>107.5</v>
      </c>
      <c r="F82" s="52"/>
      <c r="G82" s="47">
        <v>107.5</v>
      </c>
      <c r="H82" s="47"/>
      <c r="I82" s="47">
        <f t="shared" si="12"/>
        <v>107.5</v>
      </c>
      <c r="J82" s="47"/>
      <c r="K82" s="47">
        <f t="shared" si="13"/>
        <v>107.5</v>
      </c>
      <c r="L82" s="47"/>
      <c r="M82" s="47">
        <f t="shared" si="14"/>
        <v>107.5</v>
      </c>
      <c r="N82" s="47"/>
      <c r="O82" s="47">
        <f t="shared" si="15"/>
        <v>107.5</v>
      </c>
      <c r="P82" s="47">
        <v>-85</v>
      </c>
      <c r="Q82" s="47">
        <f t="shared" si="16"/>
        <v>22.5</v>
      </c>
      <c r="R82" s="47"/>
      <c r="S82" s="47">
        <f t="shared" si="17"/>
        <v>22.5</v>
      </c>
    </row>
    <row r="83" spans="1:19" ht="74.25" customHeight="1">
      <c r="A83" s="5" t="s">
        <v>51</v>
      </c>
      <c r="B83" s="50" t="s">
        <v>266</v>
      </c>
      <c r="C83" s="45">
        <v>36.2</v>
      </c>
      <c r="D83" s="51"/>
      <c r="E83" s="47">
        <v>36.2</v>
      </c>
      <c r="F83" s="52"/>
      <c r="G83" s="47">
        <v>36.2</v>
      </c>
      <c r="H83" s="47"/>
      <c r="I83" s="47">
        <f t="shared" si="12"/>
        <v>36.2</v>
      </c>
      <c r="J83" s="47"/>
      <c r="K83" s="47">
        <f t="shared" si="13"/>
        <v>36.2</v>
      </c>
      <c r="L83" s="47"/>
      <c r="M83" s="47">
        <f t="shared" si="14"/>
        <v>36.2</v>
      </c>
      <c r="N83" s="47"/>
      <c r="O83" s="47">
        <f t="shared" si="15"/>
        <v>36.2</v>
      </c>
      <c r="P83" s="47"/>
      <c r="Q83" s="47">
        <f t="shared" si="16"/>
        <v>36.2</v>
      </c>
      <c r="R83" s="47"/>
      <c r="S83" s="47">
        <f t="shared" si="17"/>
        <v>36.2</v>
      </c>
    </row>
    <row r="84" spans="1:19" ht="66.75" customHeight="1">
      <c r="A84" s="5" t="s">
        <v>347</v>
      </c>
      <c r="B84" s="50" t="s">
        <v>348</v>
      </c>
      <c r="C84" s="45"/>
      <c r="D84" s="51"/>
      <c r="E84" s="47"/>
      <c r="F84" s="52"/>
      <c r="G84" s="47"/>
      <c r="H84" s="47"/>
      <c r="I84" s="47"/>
      <c r="J84" s="47"/>
      <c r="K84" s="47"/>
      <c r="L84" s="47"/>
      <c r="M84" s="47"/>
      <c r="N84" s="47"/>
      <c r="O84" s="47"/>
      <c r="P84" s="47">
        <v>40.5</v>
      </c>
      <c r="Q84" s="47">
        <f t="shared" si="16"/>
        <v>40.5</v>
      </c>
      <c r="R84" s="47"/>
      <c r="S84" s="47">
        <f t="shared" si="17"/>
        <v>40.5</v>
      </c>
    </row>
    <row r="85" spans="1:19" ht="66.75" customHeight="1">
      <c r="A85" s="5" t="s">
        <v>54</v>
      </c>
      <c r="B85" s="50" t="s">
        <v>152</v>
      </c>
      <c r="C85" s="45"/>
      <c r="D85" s="51"/>
      <c r="E85" s="47"/>
      <c r="F85" s="52"/>
      <c r="G85" s="47"/>
      <c r="H85" s="47"/>
      <c r="I85" s="47"/>
      <c r="J85" s="47"/>
      <c r="K85" s="47"/>
      <c r="L85" s="47"/>
      <c r="M85" s="47"/>
      <c r="N85" s="47"/>
      <c r="O85" s="47"/>
      <c r="P85" s="47">
        <v>28</v>
      </c>
      <c r="Q85" s="47">
        <f t="shared" si="16"/>
        <v>28</v>
      </c>
      <c r="R85" s="47"/>
      <c r="S85" s="47">
        <f t="shared" si="17"/>
        <v>28</v>
      </c>
    </row>
    <row r="86" spans="1:19" ht="66.75" customHeight="1">
      <c r="A86" s="5" t="s">
        <v>349</v>
      </c>
      <c r="B86" s="50" t="s">
        <v>348</v>
      </c>
      <c r="C86" s="45"/>
      <c r="D86" s="51"/>
      <c r="E86" s="47"/>
      <c r="F86" s="52"/>
      <c r="G86" s="47"/>
      <c r="H86" s="47"/>
      <c r="I86" s="47"/>
      <c r="J86" s="47"/>
      <c r="K86" s="47"/>
      <c r="L86" s="47"/>
      <c r="M86" s="47"/>
      <c r="N86" s="47"/>
      <c r="O86" s="47"/>
      <c r="P86" s="47">
        <v>19.4</v>
      </c>
      <c r="Q86" s="47">
        <f t="shared" si="16"/>
        <v>19.4</v>
      </c>
      <c r="R86" s="47"/>
      <c r="S86" s="47">
        <f t="shared" si="17"/>
        <v>19.4</v>
      </c>
    </row>
    <row r="87" spans="1:19" ht="69" customHeight="1">
      <c r="A87" s="5" t="s">
        <v>52</v>
      </c>
      <c r="B87" s="50" t="s">
        <v>53</v>
      </c>
      <c r="C87" s="45">
        <v>191.3</v>
      </c>
      <c r="D87" s="51"/>
      <c r="E87" s="47">
        <v>191.3</v>
      </c>
      <c r="F87" s="52"/>
      <c r="G87" s="47">
        <v>191.3</v>
      </c>
      <c r="H87" s="47"/>
      <c r="I87" s="47">
        <f t="shared" si="12"/>
        <v>191.3</v>
      </c>
      <c r="J87" s="47"/>
      <c r="K87" s="47">
        <f t="shared" si="13"/>
        <v>191.3</v>
      </c>
      <c r="L87" s="47"/>
      <c r="M87" s="47">
        <f t="shared" si="14"/>
        <v>191.3</v>
      </c>
      <c r="N87" s="47"/>
      <c r="O87" s="47">
        <f t="shared" si="15"/>
        <v>191.3</v>
      </c>
      <c r="P87" s="47"/>
      <c r="Q87" s="47">
        <f t="shared" si="16"/>
        <v>191.3</v>
      </c>
      <c r="R87" s="47"/>
      <c r="S87" s="47">
        <f t="shared" si="17"/>
        <v>191.3</v>
      </c>
    </row>
    <row r="88" spans="1:19" s="30" customFormat="1" ht="24" customHeight="1">
      <c r="A88" s="4" t="s">
        <v>55</v>
      </c>
      <c r="B88" s="43" t="s">
        <v>56</v>
      </c>
      <c r="C88" s="39">
        <v>482</v>
      </c>
      <c r="D88" s="40"/>
      <c r="E88" s="41">
        <v>482</v>
      </c>
      <c r="F88" s="42"/>
      <c r="G88" s="41">
        <f>G89+G90</f>
        <v>482</v>
      </c>
      <c r="H88" s="41">
        <f>H89+H90</f>
        <v>1000</v>
      </c>
      <c r="I88" s="41">
        <f>G88+H88</f>
        <v>1482</v>
      </c>
      <c r="J88" s="41">
        <f>J89+J90</f>
        <v>0</v>
      </c>
      <c r="K88" s="41">
        <f>I88+J88</f>
        <v>1482</v>
      </c>
      <c r="L88" s="41">
        <f>L89+L90</f>
        <v>0</v>
      </c>
      <c r="M88" s="41">
        <f>K88+L88</f>
        <v>1482</v>
      </c>
      <c r="N88" s="41">
        <f>N89+N90</f>
        <v>0</v>
      </c>
      <c r="O88" s="41">
        <f>M88+N88</f>
        <v>1482</v>
      </c>
      <c r="P88" s="41">
        <f>P89+P90</f>
        <v>-382</v>
      </c>
      <c r="Q88" s="41">
        <f>O88+P88</f>
        <v>1100</v>
      </c>
      <c r="R88" s="41">
        <f>R89+R90</f>
        <v>0</v>
      </c>
      <c r="S88" s="41">
        <f t="shared" si="17"/>
        <v>1100</v>
      </c>
    </row>
    <row r="89" spans="1:19" s="30" customFormat="1" ht="36" customHeight="1">
      <c r="A89" s="5" t="s">
        <v>283</v>
      </c>
      <c r="B89" s="50" t="s">
        <v>285</v>
      </c>
      <c r="C89" s="45"/>
      <c r="D89" s="51"/>
      <c r="E89" s="47"/>
      <c r="F89" s="52"/>
      <c r="G89" s="47"/>
      <c r="H89" s="47">
        <v>1000</v>
      </c>
      <c r="I89" s="47">
        <f>G89+H89</f>
        <v>1000</v>
      </c>
      <c r="J89" s="47"/>
      <c r="K89" s="47">
        <f>I89+J89</f>
        <v>1000</v>
      </c>
      <c r="L89" s="47"/>
      <c r="M89" s="47">
        <f>K89+L89</f>
        <v>1000</v>
      </c>
      <c r="N89" s="47"/>
      <c r="O89" s="47">
        <f>M89+N89</f>
        <v>1000</v>
      </c>
      <c r="P89" s="47"/>
      <c r="Q89" s="47">
        <f>O89+P89</f>
        <v>1000</v>
      </c>
      <c r="R89" s="47"/>
      <c r="S89" s="47">
        <f t="shared" si="17"/>
        <v>1000</v>
      </c>
    </row>
    <row r="90" spans="1:19" s="30" customFormat="1" ht="39" customHeight="1">
      <c r="A90" s="5" t="s">
        <v>284</v>
      </c>
      <c r="B90" s="50" t="s">
        <v>285</v>
      </c>
      <c r="C90" s="45"/>
      <c r="D90" s="51"/>
      <c r="E90" s="47"/>
      <c r="F90" s="52"/>
      <c r="G90" s="47">
        <v>482</v>
      </c>
      <c r="H90" s="47"/>
      <c r="I90" s="47">
        <f>G90+H90</f>
        <v>482</v>
      </c>
      <c r="J90" s="47"/>
      <c r="K90" s="47">
        <f>I90+J90</f>
        <v>482</v>
      </c>
      <c r="L90" s="47"/>
      <c r="M90" s="47">
        <f>K90+L90</f>
        <v>482</v>
      </c>
      <c r="N90" s="47"/>
      <c r="O90" s="47">
        <f>M90+N90</f>
        <v>482</v>
      </c>
      <c r="P90" s="47">
        <v>-382</v>
      </c>
      <c r="Q90" s="47">
        <f>O90+P90</f>
        <v>100</v>
      </c>
      <c r="R90" s="47"/>
      <c r="S90" s="47">
        <f t="shared" si="17"/>
        <v>100</v>
      </c>
    </row>
    <row r="91" spans="1:19" s="30" customFormat="1" ht="63" hidden="1" outlineLevel="1">
      <c r="A91" s="4" t="s">
        <v>286</v>
      </c>
      <c r="B91" s="43" t="s">
        <v>287</v>
      </c>
      <c r="C91" s="45"/>
      <c r="D91" s="51"/>
      <c r="E91" s="47"/>
      <c r="F91" s="52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</row>
    <row r="92" spans="1:19" s="30" customFormat="1" ht="15.75" hidden="1" outlineLevel="1">
      <c r="A92" s="5"/>
      <c r="B92" s="50"/>
      <c r="C92" s="45"/>
      <c r="D92" s="51"/>
      <c r="E92" s="47"/>
      <c r="F92" s="52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</row>
    <row r="93" spans="1:19" s="30" customFormat="1" ht="42" customHeight="1" collapsed="1">
      <c r="A93" s="4" t="s">
        <v>280</v>
      </c>
      <c r="B93" s="43" t="s">
        <v>281</v>
      </c>
      <c r="C93" s="39"/>
      <c r="D93" s="40"/>
      <c r="E93" s="41"/>
      <c r="F93" s="42"/>
      <c r="G93" s="41">
        <f>G94</f>
        <v>0</v>
      </c>
      <c r="H93" s="41">
        <f>H94</f>
        <v>-2671.62</v>
      </c>
      <c r="I93" s="41">
        <f>G93+H93</f>
        <v>-2671.62</v>
      </c>
      <c r="J93" s="41">
        <f>J94</f>
        <v>0</v>
      </c>
      <c r="K93" s="41">
        <f>I93+J93</f>
        <v>-2671.62</v>
      </c>
      <c r="L93" s="41">
        <f>L94</f>
        <v>0</v>
      </c>
      <c r="M93" s="41">
        <f>K93+L93</f>
        <v>-2671.62</v>
      </c>
      <c r="N93" s="41">
        <f>N94</f>
        <v>0</v>
      </c>
      <c r="O93" s="41">
        <f aca="true" t="shared" si="18" ref="O93:O107">M93+N93</f>
        <v>-2671.62</v>
      </c>
      <c r="P93" s="41">
        <f>P94</f>
        <v>0</v>
      </c>
      <c r="Q93" s="41">
        <f aca="true" t="shared" si="19" ref="Q93:Q107">O93+P93</f>
        <v>-2671.62</v>
      </c>
      <c r="R93" s="41">
        <f>R94</f>
        <v>0</v>
      </c>
      <c r="S93" s="41">
        <f aca="true" t="shared" si="20" ref="S93:S107">Q93+R93</f>
        <v>-2671.62</v>
      </c>
    </row>
    <row r="94" spans="1:19" s="30" customFormat="1" ht="36" customHeight="1">
      <c r="A94" s="5" t="s">
        <v>57</v>
      </c>
      <c r="B94" s="50" t="s">
        <v>282</v>
      </c>
      <c r="C94" s="45"/>
      <c r="D94" s="51"/>
      <c r="E94" s="47"/>
      <c r="F94" s="52"/>
      <c r="G94" s="47"/>
      <c r="H94" s="47">
        <v>-2671.62</v>
      </c>
      <c r="I94" s="47">
        <f>G94+H94</f>
        <v>-2671.62</v>
      </c>
      <c r="J94" s="47"/>
      <c r="K94" s="47">
        <f>I94+J94</f>
        <v>-2671.62</v>
      </c>
      <c r="L94" s="47"/>
      <c r="M94" s="47">
        <f>K94+L94</f>
        <v>-2671.62</v>
      </c>
      <c r="N94" s="47"/>
      <c r="O94" s="47">
        <f t="shared" si="18"/>
        <v>-2671.62</v>
      </c>
      <c r="P94" s="47"/>
      <c r="Q94" s="47">
        <f t="shared" si="19"/>
        <v>-2671.62</v>
      </c>
      <c r="R94" s="47"/>
      <c r="S94" s="47">
        <f t="shared" si="20"/>
        <v>-2671.62</v>
      </c>
    </row>
    <row r="95" spans="1:19" s="30" customFormat="1" ht="21" customHeight="1">
      <c r="A95" s="4" t="s">
        <v>58</v>
      </c>
      <c r="B95" s="43" t="s">
        <v>59</v>
      </c>
      <c r="C95" s="39">
        <f aca="true" t="shared" si="21" ref="C95:I95">C96+C100+C125+C160</f>
        <v>2123269.9</v>
      </c>
      <c r="D95" s="39">
        <f t="shared" si="21"/>
        <v>206984.30000000005</v>
      </c>
      <c r="E95" s="41">
        <f t="shared" si="21"/>
        <v>2575253.52</v>
      </c>
      <c r="F95" s="56">
        <f t="shared" si="21"/>
        <v>-95097.4</v>
      </c>
      <c r="G95" s="41">
        <f t="shared" si="21"/>
        <v>2575253.52</v>
      </c>
      <c r="H95" s="41">
        <f t="shared" si="21"/>
        <v>-188792.3</v>
      </c>
      <c r="I95" s="41">
        <f t="shared" si="21"/>
        <v>2386461.2199999997</v>
      </c>
      <c r="J95" s="41">
        <f>J96+J100+J125+J160</f>
        <v>692.058</v>
      </c>
      <c r="K95" s="41">
        <f>K96+K100+K125+K160</f>
        <v>2387153.278</v>
      </c>
      <c r="L95" s="41">
        <f>L96+L100+L125+L160</f>
        <v>-88088.16</v>
      </c>
      <c r="M95" s="41">
        <f>M96+M100+M125+M160</f>
        <v>2299065.118</v>
      </c>
      <c r="N95" s="41">
        <f>N96+N100+N125+N160</f>
        <v>-4464.129999999999</v>
      </c>
      <c r="O95" s="41">
        <f t="shared" si="18"/>
        <v>2294600.988</v>
      </c>
      <c r="P95" s="41">
        <f>P96+P100+P125+P160</f>
        <v>5267.5</v>
      </c>
      <c r="Q95" s="41">
        <f t="shared" si="19"/>
        <v>2299868.488</v>
      </c>
      <c r="R95" s="41">
        <f>R96+R100+R125+R160</f>
        <v>-72390.05</v>
      </c>
      <c r="S95" s="41">
        <f t="shared" si="20"/>
        <v>2227478.438</v>
      </c>
    </row>
    <row r="96" spans="1:19" s="30" customFormat="1" ht="38.25" customHeight="1">
      <c r="A96" s="4" t="s">
        <v>60</v>
      </c>
      <c r="B96" s="43" t="s">
        <v>61</v>
      </c>
      <c r="C96" s="39">
        <f>C97+C98+C99</f>
        <v>1114148.6</v>
      </c>
      <c r="D96" s="39">
        <f>D97+D98+D99</f>
        <v>400.4</v>
      </c>
      <c r="E96" s="41">
        <f>E97+E98+E99</f>
        <v>1114549</v>
      </c>
      <c r="F96" s="56">
        <f>F97+F98+F99</f>
        <v>0</v>
      </c>
      <c r="G96" s="41">
        <f>G97+G98+G99</f>
        <v>1114549</v>
      </c>
      <c r="H96" s="41">
        <f>H97+H99</f>
        <v>0</v>
      </c>
      <c r="I96" s="41">
        <f>I97+I98+I99</f>
        <v>1114549</v>
      </c>
      <c r="J96" s="41">
        <f>J97+J99</f>
        <v>0</v>
      </c>
      <c r="K96" s="41">
        <f>K97+K98+K99</f>
        <v>1114549</v>
      </c>
      <c r="L96" s="41">
        <f>L97+L99</f>
        <v>0</v>
      </c>
      <c r="M96" s="41">
        <f>M97+M98+M99</f>
        <v>1114549</v>
      </c>
      <c r="N96" s="41">
        <f>N97+N99</f>
        <v>0</v>
      </c>
      <c r="O96" s="41">
        <f t="shared" si="18"/>
        <v>1114549</v>
      </c>
      <c r="P96" s="41">
        <f>P97+P99</f>
        <v>0</v>
      </c>
      <c r="Q96" s="41">
        <f t="shared" si="19"/>
        <v>1114549</v>
      </c>
      <c r="R96" s="41">
        <f>R97+R99</f>
        <v>0</v>
      </c>
      <c r="S96" s="41">
        <f t="shared" si="20"/>
        <v>1114549</v>
      </c>
    </row>
    <row r="97" spans="1:19" ht="70.5" customHeight="1">
      <c r="A97" s="5" t="s">
        <v>62</v>
      </c>
      <c r="B97" s="50" t="s">
        <v>63</v>
      </c>
      <c r="C97" s="51">
        <v>186922.6</v>
      </c>
      <c r="D97" s="51">
        <v>-665.6</v>
      </c>
      <c r="E97" s="47">
        <f>C97+D97</f>
        <v>186257</v>
      </c>
      <c r="F97" s="52"/>
      <c r="G97" s="47">
        <f>E97+F97</f>
        <v>186257</v>
      </c>
      <c r="H97" s="47"/>
      <c r="I97" s="47">
        <f>G97+H97</f>
        <v>186257</v>
      </c>
      <c r="J97" s="47"/>
      <c r="K97" s="47">
        <f>I97+J97</f>
        <v>186257</v>
      </c>
      <c r="L97" s="47"/>
      <c r="M97" s="47">
        <f>K97+L97</f>
        <v>186257</v>
      </c>
      <c r="N97" s="47"/>
      <c r="O97" s="47">
        <f t="shared" si="18"/>
        <v>186257</v>
      </c>
      <c r="P97" s="47"/>
      <c r="Q97" s="47">
        <f t="shared" si="19"/>
        <v>186257</v>
      </c>
      <c r="R97" s="47"/>
      <c r="S97" s="47">
        <f t="shared" si="20"/>
        <v>186257</v>
      </c>
    </row>
    <row r="98" spans="1:19" ht="36" customHeight="1" hidden="1" outlineLevel="1">
      <c r="A98" s="5" t="s">
        <v>64</v>
      </c>
      <c r="B98" s="50" t="s">
        <v>65</v>
      </c>
      <c r="C98" s="51"/>
      <c r="D98" s="51"/>
      <c r="E98" s="47"/>
      <c r="F98" s="52"/>
      <c r="G98" s="47"/>
      <c r="H98" s="47"/>
      <c r="I98" s="47"/>
      <c r="J98" s="47"/>
      <c r="K98" s="47"/>
      <c r="L98" s="47"/>
      <c r="M98" s="47"/>
      <c r="N98" s="47"/>
      <c r="O98" s="47">
        <f t="shared" si="18"/>
        <v>0</v>
      </c>
      <c r="P98" s="47"/>
      <c r="Q98" s="47">
        <f t="shared" si="19"/>
        <v>0</v>
      </c>
      <c r="R98" s="47"/>
      <c r="S98" s="47">
        <f t="shared" si="20"/>
        <v>0</v>
      </c>
    </row>
    <row r="99" spans="1:19" ht="45" customHeight="1" collapsed="1">
      <c r="A99" s="5" t="s">
        <v>66</v>
      </c>
      <c r="B99" s="50" t="s">
        <v>67</v>
      </c>
      <c r="C99" s="51">
        <v>927226</v>
      </c>
      <c r="D99" s="51">
        <v>1066</v>
      </c>
      <c r="E99" s="47">
        <f>C99+D99</f>
        <v>928292</v>
      </c>
      <c r="F99" s="52"/>
      <c r="G99" s="47">
        <f>E99+F99</f>
        <v>928292</v>
      </c>
      <c r="H99" s="47"/>
      <c r="I99" s="47">
        <f>G99+H99</f>
        <v>928292</v>
      </c>
      <c r="J99" s="47"/>
      <c r="K99" s="47">
        <f>I99+J99</f>
        <v>928292</v>
      </c>
      <c r="L99" s="47"/>
      <c r="M99" s="47">
        <f>K99+L99</f>
        <v>928292</v>
      </c>
      <c r="N99" s="47"/>
      <c r="O99" s="47">
        <f t="shared" si="18"/>
        <v>928292</v>
      </c>
      <c r="P99" s="47"/>
      <c r="Q99" s="47">
        <f t="shared" si="19"/>
        <v>928292</v>
      </c>
      <c r="R99" s="47"/>
      <c r="S99" s="47">
        <f t="shared" si="20"/>
        <v>928292</v>
      </c>
    </row>
    <row r="100" spans="1:19" s="30" customFormat="1" ht="57" customHeight="1">
      <c r="A100" s="4" t="s">
        <v>68</v>
      </c>
      <c r="B100" s="43" t="s">
        <v>69</v>
      </c>
      <c r="C100" s="39">
        <f>C104+C113+C105+C106</f>
        <v>611267</v>
      </c>
      <c r="D100" s="39">
        <f>D104+D113+D105+D106</f>
        <v>-482674.6</v>
      </c>
      <c r="E100" s="41">
        <f>E104+E113+E105+E106+E108+E107</f>
        <v>358664.5</v>
      </c>
      <c r="F100" s="56">
        <f>F104+F105+F106+F107+F108+F113</f>
        <v>-69656.9</v>
      </c>
      <c r="G100" s="41">
        <f>G104+G113+G105+G106+G108+G107</f>
        <v>358664.5</v>
      </c>
      <c r="H100" s="41">
        <f>H103+H104+H105+H106+H107+H108+H113</f>
        <v>-69010.7</v>
      </c>
      <c r="I100" s="41">
        <f>I103+I104+I113+I105+I106+I108+I107</f>
        <v>289653.79999999993</v>
      </c>
      <c r="J100" s="41">
        <f>J103+J104+J105+J106+J107+J108+J113</f>
        <v>0</v>
      </c>
      <c r="K100" s="41">
        <f>K103+K104+K113+K105+K106+K108+K107</f>
        <v>289653.79999999993</v>
      </c>
      <c r="L100" s="41">
        <f>L103+L104+L105+L106+L107+L108+L113+L112</f>
        <v>-88088.16</v>
      </c>
      <c r="M100" s="41">
        <f>M103+M104+M113+M105+M106+M108+M107+M112</f>
        <v>201565.63999999998</v>
      </c>
      <c r="N100" s="41">
        <f>N101+N102+N103+N104+N105+N106+N107+N108+N113+N112</f>
        <v>9949.070000000002</v>
      </c>
      <c r="O100" s="41">
        <f t="shared" si="18"/>
        <v>211514.71</v>
      </c>
      <c r="P100" s="41">
        <f>P101+P102+P103+P104+P105+P106+P107+P108+P113+P112</f>
        <v>0</v>
      </c>
      <c r="Q100" s="41">
        <f t="shared" si="19"/>
        <v>211514.71</v>
      </c>
      <c r="R100" s="41">
        <f>R101+R102+R103+R104+R105+R106+R107+R108+R113+R112</f>
        <v>-51895.05</v>
      </c>
      <c r="S100" s="41">
        <f t="shared" si="20"/>
        <v>159619.65999999997</v>
      </c>
    </row>
    <row r="101" spans="1:19" s="30" customFormat="1" ht="40.5" customHeight="1">
      <c r="A101" s="11" t="s">
        <v>321</v>
      </c>
      <c r="B101" s="57" t="s">
        <v>324</v>
      </c>
      <c r="C101" s="39"/>
      <c r="D101" s="39"/>
      <c r="E101" s="41"/>
      <c r="F101" s="56"/>
      <c r="G101" s="41"/>
      <c r="H101" s="41"/>
      <c r="I101" s="41"/>
      <c r="J101" s="41"/>
      <c r="K101" s="41"/>
      <c r="L101" s="41"/>
      <c r="M101" s="41"/>
      <c r="N101" s="47">
        <v>5218.56</v>
      </c>
      <c r="O101" s="47">
        <f t="shared" si="18"/>
        <v>5218.56</v>
      </c>
      <c r="P101" s="47"/>
      <c r="Q101" s="47">
        <f t="shared" si="19"/>
        <v>5218.56</v>
      </c>
      <c r="R101" s="47"/>
      <c r="S101" s="47">
        <f t="shared" si="20"/>
        <v>5218.56</v>
      </c>
    </row>
    <row r="102" spans="1:19" s="30" customFormat="1" ht="74.25" customHeight="1">
      <c r="A102" s="11" t="s">
        <v>322</v>
      </c>
      <c r="B102" s="57" t="s">
        <v>323</v>
      </c>
      <c r="C102" s="39"/>
      <c r="D102" s="39"/>
      <c r="E102" s="41"/>
      <c r="F102" s="56"/>
      <c r="G102" s="41"/>
      <c r="H102" s="41"/>
      <c r="I102" s="41"/>
      <c r="J102" s="41"/>
      <c r="K102" s="41"/>
      <c r="L102" s="41"/>
      <c r="M102" s="41"/>
      <c r="N102" s="47">
        <v>285.59</v>
      </c>
      <c r="O102" s="47">
        <f t="shared" si="18"/>
        <v>285.59</v>
      </c>
      <c r="P102" s="47"/>
      <c r="Q102" s="47">
        <f t="shared" si="19"/>
        <v>285.59</v>
      </c>
      <c r="R102" s="47"/>
      <c r="S102" s="47">
        <f t="shared" si="20"/>
        <v>285.59</v>
      </c>
    </row>
    <row r="103" spans="1:19" s="30" customFormat="1" ht="64.5" customHeight="1">
      <c r="A103" s="11" t="s">
        <v>291</v>
      </c>
      <c r="B103" s="57" t="s">
        <v>292</v>
      </c>
      <c r="C103" s="39"/>
      <c r="D103" s="39"/>
      <c r="E103" s="41"/>
      <c r="F103" s="56"/>
      <c r="G103" s="47">
        <v>0</v>
      </c>
      <c r="H103" s="47">
        <v>646.2</v>
      </c>
      <c r="I103" s="47">
        <f>G103+H103</f>
        <v>646.2</v>
      </c>
      <c r="J103" s="47"/>
      <c r="K103" s="47">
        <f>I103+J103</f>
        <v>646.2</v>
      </c>
      <c r="L103" s="47"/>
      <c r="M103" s="47">
        <f>K103+L103</f>
        <v>646.2</v>
      </c>
      <c r="N103" s="47"/>
      <c r="O103" s="47">
        <f t="shared" si="18"/>
        <v>646.2</v>
      </c>
      <c r="P103" s="47"/>
      <c r="Q103" s="47">
        <f t="shared" si="19"/>
        <v>646.2</v>
      </c>
      <c r="R103" s="47"/>
      <c r="S103" s="47">
        <f t="shared" si="20"/>
        <v>646.2</v>
      </c>
    </row>
    <row r="104" spans="1:19" s="31" customFormat="1" ht="51.75" customHeight="1">
      <c r="A104" s="11" t="s">
        <v>228</v>
      </c>
      <c r="B104" s="57" t="s">
        <v>242</v>
      </c>
      <c r="C104" s="58">
        <v>496997</v>
      </c>
      <c r="D104" s="58">
        <v>-496997</v>
      </c>
      <c r="E104" s="47">
        <v>53530</v>
      </c>
      <c r="F104" s="59"/>
      <c r="G104" s="47">
        <f>E104+F104</f>
        <v>53530</v>
      </c>
      <c r="H104" s="59"/>
      <c r="I104" s="47">
        <f>G104+H104</f>
        <v>53530</v>
      </c>
      <c r="J104" s="59"/>
      <c r="K104" s="47">
        <f>I104+J104</f>
        <v>53530</v>
      </c>
      <c r="L104" s="59"/>
      <c r="M104" s="47">
        <f>K104+L104</f>
        <v>53530</v>
      </c>
      <c r="N104" s="59"/>
      <c r="O104" s="47">
        <f t="shared" si="18"/>
        <v>53530</v>
      </c>
      <c r="P104" s="59"/>
      <c r="Q104" s="47">
        <f t="shared" si="19"/>
        <v>53530</v>
      </c>
      <c r="R104" s="59">
        <v>-53530</v>
      </c>
      <c r="S104" s="47">
        <f t="shared" si="20"/>
        <v>0</v>
      </c>
    </row>
    <row r="105" spans="1:19" s="31" customFormat="1" ht="46.5" customHeight="1">
      <c r="A105" s="11" t="s">
        <v>164</v>
      </c>
      <c r="B105" s="60" t="s">
        <v>165</v>
      </c>
      <c r="C105" s="45"/>
      <c r="D105" s="45">
        <v>385</v>
      </c>
      <c r="E105" s="47">
        <f>C105+D105</f>
        <v>385</v>
      </c>
      <c r="F105" s="47">
        <v>-1</v>
      </c>
      <c r="G105" s="47">
        <v>385</v>
      </c>
      <c r="H105" s="47">
        <v>-1</v>
      </c>
      <c r="I105" s="47">
        <f>G105+H105</f>
        <v>384</v>
      </c>
      <c r="J105" s="47"/>
      <c r="K105" s="47">
        <f>I105+J105</f>
        <v>384</v>
      </c>
      <c r="L105" s="47"/>
      <c r="M105" s="47">
        <f>K105+L105</f>
        <v>384</v>
      </c>
      <c r="N105" s="47"/>
      <c r="O105" s="47">
        <f t="shared" si="18"/>
        <v>384</v>
      </c>
      <c r="P105" s="47"/>
      <c r="Q105" s="47">
        <f t="shared" si="19"/>
        <v>384</v>
      </c>
      <c r="R105" s="47"/>
      <c r="S105" s="47">
        <f t="shared" si="20"/>
        <v>384</v>
      </c>
    </row>
    <row r="106" spans="1:19" s="31" customFormat="1" ht="69.75" customHeight="1">
      <c r="A106" s="11" t="s">
        <v>184</v>
      </c>
      <c r="B106" s="60" t="s">
        <v>166</v>
      </c>
      <c r="C106" s="45"/>
      <c r="D106" s="45">
        <v>30000</v>
      </c>
      <c r="E106" s="47">
        <v>20000</v>
      </c>
      <c r="F106" s="47">
        <v>-20000</v>
      </c>
      <c r="G106" s="47">
        <v>20000</v>
      </c>
      <c r="H106" s="47">
        <v>-20000</v>
      </c>
      <c r="I106" s="47">
        <f>G106+H106</f>
        <v>0</v>
      </c>
      <c r="J106" s="47"/>
      <c r="K106" s="47">
        <f>I106+J106</f>
        <v>0</v>
      </c>
      <c r="L106" s="47"/>
      <c r="M106" s="47">
        <f>K106+L106</f>
        <v>0</v>
      </c>
      <c r="N106" s="47"/>
      <c r="O106" s="47">
        <f t="shared" si="18"/>
        <v>0</v>
      </c>
      <c r="P106" s="47"/>
      <c r="Q106" s="47">
        <f t="shared" si="19"/>
        <v>0</v>
      </c>
      <c r="R106" s="47"/>
      <c r="S106" s="47">
        <f t="shared" si="20"/>
        <v>0</v>
      </c>
    </row>
    <row r="107" spans="1:19" s="31" customFormat="1" ht="64.5" customHeight="1">
      <c r="A107" s="11" t="s">
        <v>215</v>
      </c>
      <c r="B107" s="60" t="s">
        <v>216</v>
      </c>
      <c r="C107" s="45"/>
      <c r="D107" s="45"/>
      <c r="E107" s="47">
        <v>26542.1</v>
      </c>
      <c r="F107" s="47"/>
      <c r="G107" s="47">
        <f>E107+F107</f>
        <v>26542.1</v>
      </c>
      <c r="H107" s="47"/>
      <c r="I107" s="47">
        <f>G107+H107</f>
        <v>26542.1</v>
      </c>
      <c r="J107" s="47"/>
      <c r="K107" s="47">
        <f>I107+J107</f>
        <v>26542.1</v>
      </c>
      <c r="L107" s="47"/>
      <c r="M107" s="47">
        <f>K107+L107</f>
        <v>26542.1</v>
      </c>
      <c r="N107" s="47"/>
      <c r="O107" s="47">
        <f t="shared" si="18"/>
        <v>26542.1</v>
      </c>
      <c r="P107" s="47"/>
      <c r="Q107" s="47">
        <f t="shared" si="19"/>
        <v>26542.1</v>
      </c>
      <c r="R107" s="47"/>
      <c r="S107" s="47">
        <f t="shared" si="20"/>
        <v>26542.1</v>
      </c>
    </row>
    <row r="108" spans="1:19" s="31" customFormat="1" ht="139.5" customHeight="1" hidden="1" outlineLevel="1">
      <c r="A108" s="11" t="s">
        <v>257</v>
      </c>
      <c r="B108" s="60" t="s">
        <v>317</v>
      </c>
      <c r="C108" s="45"/>
      <c r="D108" s="45"/>
      <c r="E108" s="47">
        <f>E110+E111</f>
        <v>160000</v>
      </c>
      <c r="F108" s="47"/>
      <c r="G108" s="47">
        <f>G110+G111</f>
        <v>160000</v>
      </c>
      <c r="H108" s="47"/>
      <c r="I108" s="47">
        <f>I110+I111</f>
        <v>160000</v>
      </c>
      <c r="J108" s="47"/>
      <c r="K108" s="47">
        <f aca="true" t="shared" si="22" ref="K108:Q108">K110+K111</f>
        <v>160000</v>
      </c>
      <c r="L108" s="47">
        <f t="shared" si="22"/>
        <v>-100000</v>
      </c>
      <c r="M108" s="47">
        <f t="shared" si="22"/>
        <v>60000</v>
      </c>
      <c r="N108" s="47">
        <f t="shared" si="22"/>
        <v>0</v>
      </c>
      <c r="O108" s="47">
        <f t="shared" si="22"/>
        <v>60000</v>
      </c>
      <c r="P108" s="47">
        <f t="shared" si="22"/>
        <v>0</v>
      </c>
      <c r="Q108" s="47">
        <f t="shared" si="22"/>
        <v>60000</v>
      </c>
      <c r="R108" s="47">
        <f>R110+R111</f>
        <v>0</v>
      </c>
      <c r="S108" s="47">
        <f>S110+S111</f>
        <v>60000</v>
      </c>
    </row>
    <row r="109" spans="1:19" s="31" customFormat="1" ht="21" customHeight="1" hidden="1" outlineLevel="1">
      <c r="A109" s="11"/>
      <c r="B109" s="61" t="s">
        <v>245</v>
      </c>
      <c r="C109" s="45"/>
      <c r="D109" s="45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</row>
    <row r="110" spans="1:19" s="31" customFormat="1" ht="106.5" customHeight="1" hidden="1" outlineLevel="1">
      <c r="A110" s="11" t="s">
        <v>258</v>
      </c>
      <c r="B110" s="60" t="s">
        <v>318</v>
      </c>
      <c r="C110" s="45"/>
      <c r="D110" s="45"/>
      <c r="E110" s="47">
        <v>100000</v>
      </c>
      <c r="F110" s="47"/>
      <c r="G110" s="47">
        <f>E110</f>
        <v>100000</v>
      </c>
      <c r="H110" s="47"/>
      <c r="I110" s="47">
        <f>G110</f>
        <v>100000</v>
      </c>
      <c r="J110" s="47"/>
      <c r="K110" s="47">
        <f>I110</f>
        <v>100000</v>
      </c>
      <c r="L110" s="47">
        <v>-100000</v>
      </c>
      <c r="M110" s="47">
        <f>K110+L110</f>
        <v>0</v>
      </c>
      <c r="N110" s="47"/>
      <c r="O110" s="47">
        <f>M110+N110</f>
        <v>0</v>
      </c>
      <c r="P110" s="47"/>
      <c r="Q110" s="47">
        <f>O110+P110</f>
        <v>0</v>
      </c>
      <c r="R110" s="47"/>
      <c r="S110" s="47">
        <f>Q110+R110</f>
        <v>0</v>
      </c>
    </row>
    <row r="111" spans="1:19" s="31" customFormat="1" ht="98.25" customHeight="1" collapsed="1">
      <c r="A111" s="11" t="s">
        <v>260</v>
      </c>
      <c r="B111" s="60" t="s">
        <v>361</v>
      </c>
      <c r="C111" s="45"/>
      <c r="D111" s="45"/>
      <c r="E111" s="47">
        <v>60000</v>
      </c>
      <c r="F111" s="47"/>
      <c r="G111" s="47">
        <f>E111</f>
        <v>60000</v>
      </c>
      <c r="H111" s="47"/>
      <c r="I111" s="47">
        <f>G111</f>
        <v>60000</v>
      </c>
      <c r="J111" s="47"/>
      <c r="K111" s="47">
        <f>I111</f>
        <v>60000</v>
      </c>
      <c r="L111" s="47"/>
      <c r="M111" s="47">
        <f>K111</f>
        <v>60000</v>
      </c>
      <c r="N111" s="47"/>
      <c r="O111" s="47">
        <f>M111</f>
        <v>60000</v>
      </c>
      <c r="P111" s="47"/>
      <c r="Q111" s="47">
        <f>O111</f>
        <v>60000</v>
      </c>
      <c r="R111" s="47"/>
      <c r="S111" s="47">
        <f>Q111</f>
        <v>60000</v>
      </c>
    </row>
    <row r="112" spans="1:19" s="31" customFormat="1" ht="45.75" customHeight="1">
      <c r="A112" s="11" t="s">
        <v>320</v>
      </c>
      <c r="B112" s="60" t="s">
        <v>233</v>
      </c>
      <c r="C112" s="45"/>
      <c r="D112" s="45"/>
      <c r="E112" s="47"/>
      <c r="F112" s="47"/>
      <c r="G112" s="47"/>
      <c r="H112" s="47"/>
      <c r="I112" s="47"/>
      <c r="J112" s="47"/>
      <c r="K112" s="47">
        <v>0</v>
      </c>
      <c r="L112" s="47">
        <v>9353.84</v>
      </c>
      <c r="M112" s="47">
        <f>K112+L112</f>
        <v>9353.84</v>
      </c>
      <c r="N112" s="47">
        <v>250.6</v>
      </c>
      <c r="O112" s="47">
        <f>M112+N112</f>
        <v>9604.44</v>
      </c>
      <c r="P112" s="47"/>
      <c r="Q112" s="47">
        <f>O112+P112</f>
        <v>9604.44</v>
      </c>
      <c r="R112" s="47"/>
      <c r="S112" s="47">
        <f aca="true" t="shared" si="23" ref="S112:S127">Q112+R112</f>
        <v>9604.44</v>
      </c>
    </row>
    <row r="113" spans="1:19" s="31" customFormat="1" ht="22.5" customHeight="1">
      <c r="A113" s="11" t="s">
        <v>305</v>
      </c>
      <c r="B113" s="60" t="s">
        <v>70</v>
      </c>
      <c r="C113" s="45">
        <f>SUM(C114:C121)</f>
        <v>114270</v>
      </c>
      <c r="D113" s="45">
        <f>SUM(D114:D121)</f>
        <v>-16062.599999999999</v>
      </c>
      <c r="E113" s="47">
        <f aca="true" t="shared" si="24" ref="E113:E121">C113+D113</f>
        <v>98207.4</v>
      </c>
      <c r="F113" s="45">
        <f>F114+F115+F117+F118+F119+F120+F121+F122</f>
        <v>-49655.9</v>
      </c>
      <c r="G113" s="45">
        <f>G114+G115+G117+G118+G119+G120+G121+G122</f>
        <v>98207.4</v>
      </c>
      <c r="H113" s="45">
        <f>H114+H115+H117+H118+H119+H120+H121+H122</f>
        <v>-49655.9</v>
      </c>
      <c r="I113" s="47">
        <f aca="true" t="shared" si="25" ref="I113:I122">G113+H113</f>
        <v>48551.49999999999</v>
      </c>
      <c r="J113" s="45">
        <f>J114+J115+J117+J118+J119+J120+J121+J122</f>
        <v>0</v>
      </c>
      <c r="K113" s="47">
        <f>I113+J113</f>
        <v>48551.49999999999</v>
      </c>
      <c r="L113" s="47">
        <f>SUM(L114:L122)</f>
        <v>2558</v>
      </c>
      <c r="M113" s="47">
        <f>K113+L113</f>
        <v>51109.49999999999</v>
      </c>
      <c r="N113" s="47">
        <f>SUM(N114:N124)</f>
        <v>4194.32</v>
      </c>
      <c r="O113" s="47">
        <f aca="true" t="shared" si="26" ref="O113:O158">M113+N113</f>
        <v>55303.81999999999</v>
      </c>
      <c r="P113" s="47">
        <f>SUM(P114:P124)</f>
        <v>0</v>
      </c>
      <c r="Q113" s="47">
        <f aca="true" t="shared" si="27" ref="Q113:Q130">O113+P113</f>
        <v>55303.81999999999</v>
      </c>
      <c r="R113" s="47">
        <f>SUM(R114:R124)</f>
        <v>1634.95</v>
      </c>
      <c r="S113" s="47">
        <f t="shared" si="23"/>
        <v>56938.76999999999</v>
      </c>
    </row>
    <row r="114" spans="1:19" s="31" customFormat="1" ht="93" customHeight="1">
      <c r="A114" s="11" t="s">
        <v>71</v>
      </c>
      <c r="B114" s="60" t="s">
        <v>72</v>
      </c>
      <c r="C114" s="45">
        <v>20687</v>
      </c>
      <c r="D114" s="45">
        <v>-10344</v>
      </c>
      <c r="E114" s="47">
        <f t="shared" si="24"/>
        <v>10343</v>
      </c>
      <c r="F114" s="47">
        <v>-10343</v>
      </c>
      <c r="G114" s="47">
        <v>10343</v>
      </c>
      <c r="H114" s="47">
        <v>-10343</v>
      </c>
      <c r="I114" s="47">
        <f t="shared" si="25"/>
        <v>0</v>
      </c>
      <c r="J114" s="47"/>
      <c r="K114" s="47">
        <f aca="true" t="shared" si="28" ref="K114:K122">I114+J114</f>
        <v>0</v>
      </c>
      <c r="L114" s="47"/>
      <c r="M114" s="47">
        <f aca="true" t="shared" si="29" ref="M114:M122">K114+L114</f>
        <v>0</v>
      </c>
      <c r="N114" s="47"/>
      <c r="O114" s="47">
        <f t="shared" si="26"/>
        <v>0</v>
      </c>
      <c r="P114" s="47"/>
      <c r="Q114" s="47">
        <f t="shared" si="27"/>
        <v>0</v>
      </c>
      <c r="R114" s="47"/>
      <c r="S114" s="47">
        <f t="shared" si="23"/>
        <v>0</v>
      </c>
    </row>
    <row r="115" spans="1:19" s="31" customFormat="1" ht="123.75" customHeight="1">
      <c r="A115" s="11" t="s">
        <v>73</v>
      </c>
      <c r="B115" s="60" t="s">
        <v>158</v>
      </c>
      <c r="C115" s="45"/>
      <c r="D115" s="45">
        <v>13903</v>
      </c>
      <c r="E115" s="47">
        <f t="shared" si="24"/>
        <v>13903</v>
      </c>
      <c r="F115" s="47">
        <v>-4635</v>
      </c>
      <c r="G115" s="47">
        <v>13903</v>
      </c>
      <c r="H115" s="47">
        <v>-4635</v>
      </c>
      <c r="I115" s="47">
        <f t="shared" si="25"/>
        <v>9268</v>
      </c>
      <c r="J115" s="47"/>
      <c r="K115" s="47">
        <f t="shared" si="28"/>
        <v>9268</v>
      </c>
      <c r="L115" s="47"/>
      <c r="M115" s="47">
        <f t="shared" si="29"/>
        <v>9268</v>
      </c>
      <c r="N115" s="47"/>
      <c r="O115" s="47">
        <f t="shared" si="26"/>
        <v>9268</v>
      </c>
      <c r="P115" s="47"/>
      <c r="Q115" s="47">
        <f t="shared" si="27"/>
        <v>9268</v>
      </c>
      <c r="R115" s="47">
        <v>1233</v>
      </c>
      <c r="S115" s="47">
        <f t="shared" si="23"/>
        <v>10501</v>
      </c>
    </row>
    <row r="116" spans="1:19" s="31" customFormat="1" ht="104.25" customHeight="1">
      <c r="A116" s="11" t="s">
        <v>185</v>
      </c>
      <c r="B116" s="60" t="s">
        <v>186</v>
      </c>
      <c r="C116" s="45">
        <v>37797</v>
      </c>
      <c r="D116" s="45">
        <v>-37797</v>
      </c>
      <c r="E116" s="47">
        <f t="shared" si="24"/>
        <v>0</v>
      </c>
      <c r="F116" s="47"/>
      <c r="G116" s="47">
        <f>E116+F116</f>
        <v>0</v>
      </c>
      <c r="H116" s="47"/>
      <c r="I116" s="47">
        <f t="shared" si="25"/>
        <v>0</v>
      </c>
      <c r="J116" s="47"/>
      <c r="K116" s="47">
        <f t="shared" si="28"/>
        <v>0</v>
      </c>
      <c r="L116" s="47"/>
      <c r="M116" s="47">
        <f t="shared" si="29"/>
        <v>0</v>
      </c>
      <c r="N116" s="47"/>
      <c r="O116" s="47">
        <f t="shared" si="26"/>
        <v>0</v>
      </c>
      <c r="P116" s="47"/>
      <c r="Q116" s="47">
        <f t="shared" si="27"/>
        <v>0</v>
      </c>
      <c r="R116" s="47"/>
      <c r="S116" s="47">
        <f t="shared" si="23"/>
        <v>0</v>
      </c>
    </row>
    <row r="117" spans="1:19" s="31" customFormat="1" ht="48" customHeight="1">
      <c r="A117" s="11" t="s">
        <v>74</v>
      </c>
      <c r="B117" s="60" t="s">
        <v>75</v>
      </c>
      <c r="C117" s="45">
        <v>2715</v>
      </c>
      <c r="D117" s="45"/>
      <c r="E117" s="47">
        <f t="shared" si="24"/>
        <v>2715</v>
      </c>
      <c r="F117" s="47">
        <v>-183</v>
      </c>
      <c r="G117" s="47">
        <v>2715</v>
      </c>
      <c r="H117" s="47">
        <v>-183</v>
      </c>
      <c r="I117" s="47">
        <f t="shared" si="25"/>
        <v>2532</v>
      </c>
      <c r="J117" s="47"/>
      <c r="K117" s="47">
        <f t="shared" si="28"/>
        <v>2532</v>
      </c>
      <c r="L117" s="47"/>
      <c r="M117" s="47">
        <f t="shared" si="29"/>
        <v>2532</v>
      </c>
      <c r="N117" s="47">
        <v>-450</v>
      </c>
      <c r="O117" s="47">
        <f t="shared" si="26"/>
        <v>2082</v>
      </c>
      <c r="P117" s="47"/>
      <c r="Q117" s="47">
        <f t="shared" si="27"/>
        <v>2082</v>
      </c>
      <c r="R117" s="47"/>
      <c r="S117" s="47">
        <f t="shared" si="23"/>
        <v>2082</v>
      </c>
    </row>
    <row r="118" spans="1:19" s="31" customFormat="1" ht="88.5" customHeight="1">
      <c r="A118" s="11" t="s">
        <v>76</v>
      </c>
      <c r="B118" s="60" t="s">
        <v>159</v>
      </c>
      <c r="C118" s="45">
        <v>1648</v>
      </c>
      <c r="D118" s="45">
        <v>-434</v>
      </c>
      <c r="E118" s="47">
        <f t="shared" si="24"/>
        <v>1214</v>
      </c>
      <c r="F118" s="47">
        <v>-515</v>
      </c>
      <c r="G118" s="47">
        <v>1214</v>
      </c>
      <c r="H118" s="47">
        <v>-515</v>
      </c>
      <c r="I118" s="47">
        <f t="shared" si="25"/>
        <v>699</v>
      </c>
      <c r="J118" s="47"/>
      <c r="K118" s="47">
        <f t="shared" si="28"/>
        <v>699</v>
      </c>
      <c r="L118" s="47"/>
      <c r="M118" s="47">
        <f t="shared" si="29"/>
        <v>699</v>
      </c>
      <c r="N118" s="47"/>
      <c r="O118" s="47">
        <f t="shared" si="26"/>
        <v>699</v>
      </c>
      <c r="P118" s="47"/>
      <c r="Q118" s="47">
        <f t="shared" si="27"/>
        <v>699</v>
      </c>
      <c r="R118" s="47">
        <v>-129</v>
      </c>
      <c r="S118" s="47">
        <f t="shared" si="23"/>
        <v>570</v>
      </c>
    </row>
    <row r="119" spans="1:19" s="31" customFormat="1" ht="57.75" customHeight="1">
      <c r="A119" s="11" t="s">
        <v>77</v>
      </c>
      <c r="B119" s="60" t="s">
        <v>162</v>
      </c>
      <c r="C119" s="45">
        <v>33478</v>
      </c>
      <c r="D119" s="45">
        <v>18584.4</v>
      </c>
      <c r="E119" s="47">
        <f t="shared" si="24"/>
        <v>52062.4</v>
      </c>
      <c r="F119" s="47">
        <v>-33752.9</v>
      </c>
      <c r="G119" s="47">
        <v>52062.4</v>
      </c>
      <c r="H119" s="47">
        <v>-33752.9</v>
      </c>
      <c r="I119" s="47">
        <f t="shared" si="25"/>
        <v>18309.5</v>
      </c>
      <c r="J119" s="47"/>
      <c r="K119" s="47">
        <f t="shared" si="28"/>
        <v>18309.5</v>
      </c>
      <c r="L119" s="47"/>
      <c r="M119" s="47">
        <f t="shared" si="29"/>
        <v>18309.5</v>
      </c>
      <c r="N119" s="47"/>
      <c r="O119" s="47">
        <f t="shared" si="26"/>
        <v>18309.5</v>
      </c>
      <c r="P119" s="47"/>
      <c r="Q119" s="47">
        <f t="shared" si="27"/>
        <v>18309.5</v>
      </c>
      <c r="R119" s="47"/>
      <c r="S119" s="47">
        <f t="shared" si="23"/>
        <v>18309.5</v>
      </c>
    </row>
    <row r="120" spans="1:19" s="31" customFormat="1" ht="90" customHeight="1">
      <c r="A120" s="11" t="s">
        <v>78</v>
      </c>
      <c r="B120" s="60" t="s">
        <v>163</v>
      </c>
      <c r="C120" s="45">
        <v>17945</v>
      </c>
      <c r="D120" s="45"/>
      <c r="E120" s="47">
        <f t="shared" si="24"/>
        <v>17945</v>
      </c>
      <c r="F120" s="47">
        <v>-1227</v>
      </c>
      <c r="G120" s="47">
        <v>17945</v>
      </c>
      <c r="H120" s="47">
        <v>-1227</v>
      </c>
      <c r="I120" s="47">
        <f t="shared" si="25"/>
        <v>16718</v>
      </c>
      <c r="J120" s="47"/>
      <c r="K120" s="47">
        <f t="shared" si="28"/>
        <v>16718</v>
      </c>
      <c r="L120" s="47"/>
      <c r="M120" s="47">
        <f t="shared" si="29"/>
        <v>16718</v>
      </c>
      <c r="N120" s="47"/>
      <c r="O120" s="47">
        <f t="shared" si="26"/>
        <v>16718</v>
      </c>
      <c r="P120" s="47"/>
      <c r="Q120" s="47">
        <f t="shared" si="27"/>
        <v>16718</v>
      </c>
      <c r="R120" s="47"/>
      <c r="S120" s="47">
        <f t="shared" si="23"/>
        <v>16718</v>
      </c>
    </row>
    <row r="121" spans="1:19" s="31" customFormat="1" ht="41.25" customHeight="1">
      <c r="A121" s="11" t="s">
        <v>80</v>
      </c>
      <c r="B121" s="60" t="s">
        <v>79</v>
      </c>
      <c r="C121" s="45"/>
      <c r="D121" s="45">
        <v>25</v>
      </c>
      <c r="E121" s="47">
        <f t="shared" si="24"/>
        <v>25</v>
      </c>
      <c r="F121" s="47"/>
      <c r="G121" s="47">
        <f>E121+F121</f>
        <v>25</v>
      </c>
      <c r="H121" s="47"/>
      <c r="I121" s="47">
        <f t="shared" si="25"/>
        <v>25</v>
      </c>
      <c r="J121" s="47"/>
      <c r="K121" s="47">
        <f t="shared" si="28"/>
        <v>25</v>
      </c>
      <c r="L121" s="47"/>
      <c r="M121" s="47">
        <f t="shared" si="29"/>
        <v>25</v>
      </c>
      <c r="N121" s="47"/>
      <c r="O121" s="47">
        <f t="shared" si="26"/>
        <v>25</v>
      </c>
      <c r="P121" s="47"/>
      <c r="Q121" s="47">
        <f t="shared" si="27"/>
        <v>25</v>
      </c>
      <c r="R121" s="47"/>
      <c r="S121" s="47">
        <f t="shared" si="23"/>
        <v>25</v>
      </c>
    </row>
    <row r="122" spans="1:19" s="31" customFormat="1" ht="60.75" customHeight="1">
      <c r="A122" s="11" t="s">
        <v>278</v>
      </c>
      <c r="B122" s="60" t="s">
        <v>279</v>
      </c>
      <c r="C122" s="45"/>
      <c r="D122" s="45"/>
      <c r="E122" s="47"/>
      <c r="F122" s="47">
        <v>1000</v>
      </c>
      <c r="G122" s="47">
        <v>0</v>
      </c>
      <c r="H122" s="47">
        <v>1000</v>
      </c>
      <c r="I122" s="47">
        <f t="shared" si="25"/>
        <v>1000</v>
      </c>
      <c r="J122" s="47"/>
      <c r="K122" s="47">
        <f t="shared" si="28"/>
        <v>1000</v>
      </c>
      <c r="L122" s="47">
        <f>2500+58</f>
        <v>2558</v>
      </c>
      <c r="M122" s="47">
        <f t="shared" si="29"/>
        <v>3558</v>
      </c>
      <c r="N122" s="47">
        <v>226</v>
      </c>
      <c r="O122" s="47">
        <f t="shared" si="26"/>
        <v>3784</v>
      </c>
      <c r="P122" s="47"/>
      <c r="Q122" s="47">
        <f t="shared" si="27"/>
        <v>3784</v>
      </c>
      <c r="R122" s="47">
        <v>530.95</v>
      </c>
      <c r="S122" s="47">
        <f t="shared" si="23"/>
        <v>4314.95</v>
      </c>
    </row>
    <row r="123" spans="1:19" s="31" customFormat="1" ht="93.75" customHeight="1">
      <c r="A123" s="11" t="s">
        <v>325</v>
      </c>
      <c r="B123" s="60" t="s">
        <v>351</v>
      </c>
      <c r="C123" s="45"/>
      <c r="D123" s="45"/>
      <c r="E123" s="47"/>
      <c r="F123" s="47"/>
      <c r="G123" s="47"/>
      <c r="H123" s="47"/>
      <c r="I123" s="47"/>
      <c r="J123" s="47"/>
      <c r="K123" s="47"/>
      <c r="L123" s="47"/>
      <c r="M123" s="47"/>
      <c r="N123" s="47">
        <v>1768.32</v>
      </c>
      <c r="O123" s="47">
        <f t="shared" si="26"/>
        <v>1768.32</v>
      </c>
      <c r="P123" s="47"/>
      <c r="Q123" s="47">
        <f t="shared" si="27"/>
        <v>1768.32</v>
      </c>
      <c r="R123" s="47"/>
      <c r="S123" s="47">
        <f t="shared" si="23"/>
        <v>1768.32</v>
      </c>
    </row>
    <row r="124" spans="1:19" s="31" customFormat="1" ht="91.5" customHeight="1">
      <c r="A124" s="11" t="s">
        <v>326</v>
      </c>
      <c r="B124" s="57" t="s">
        <v>350</v>
      </c>
      <c r="C124" s="45"/>
      <c r="D124" s="45"/>
      <c r="E124" s="47"/>
      <c r="F124" s="47"/>
      <c r="G124" s="47"/>
      <c r="H124" s="47"/>
      <c r="I124" s="47"/>
      <c r="J124" s="47"/>
      <c r="K124" s="47"/>
      <c r="L124" s="47"/>
      <c r="M124" s="47"/>
      <c r="N124" s="47">
        <v>2650</v>
      </c>
      <c r="O124" s="47">
        <f t="shared" si="26"/>
        <v>2650</v>
      </c>
      <c r="P124" s="47"/>
      <c r="Q124" s="47">
        <f t="shared" si="27"/>
        <v>2650</v>
      </c>
      <c r="R124" s="47"/>
      <c r="S124" s="47">
        <f t="shared" si="23"/>
        <v>2650</v>
      </c>
    </row>
    <row r="125" spans="1:19" s="30" customFormat="1" ht="47.25">
      <c r="A125" s="4" t="s">
        <v>81</v>
      </c>
      <c r="B125" s="43" t="s">
        <v>82</v>
      </c>
      <c r="C125" s="40">
        <f>SUM(C127:C159)</f>
        <v>369538.7</v>
      </c>
      <c r="D125" s="40">
        <f>SUM(D127:D159)</f>
        <v>49039.4</v>
      </c>
      <c r="E125" s="42">
        <f>E127+E128+E129+E130+E135+E136+E137+E138+E139+E140+E141+E142+E145+E146+E147+E148+E153+E156+E157+E158+E159</f>
        <v>432334.1</v>
      </c>
      <c r="F125" s="40">
        <f>F130+F135+F136+F137+F138+F139+F140+F141+F143+F144+F145+F146+F147+F148+F153+F156+F157+F158+F159</f>
        <v>-25440.5</v>
      </c>
      <c r="G125" s="42">
        <f>G127+G128+G129+G130+G135+G136+G137+G138+G139+G140+G141+G142+G145+G146+G147+G148+G153+G156+G157+G158+G159</f>
        <v>432334.1</v>
      </c>
      <c r="H125" s="41">
        <f>H126+H127+H130+H135+H136+H137+H138+H139+H140+H141+H142+H143+H144+H145+H146+H147+H148+H153+H156+H157+H158+H159</f>
        <v>-25381.6</v>
      </c>
      <c r="I125" s="42">
        <f>I126+I127+I128+I129+I130+I135+I136+I137+I138+I139+I140+I141+I142+I145+I146+I147+I148+I153+I156+I157+I158+I159</f>
        <v>406952.5</v>
      </c>
      <c r="J125" s="41">
        <f>J126+J127+J130+J135+J136+J137+J138+J139+J140+J141+J142+J143+J144+J145+J146+J147+J148+J153+J154+J156+J157+J158+J159</f>
        <v>692.058</v>
      </c>
      <c r="K125" s="42">
        <f>K126+K127+K128+K129+K130+K135+K136+K137+K138+K139+K140+K141+K142+K145+K146+K147+K148+K153+K154+K156+K157+K158+K159</f>
        <v>407644.558</v>
      </c>
      <c r="L125" s="41">
        <f>L126+L127+L130+L135+L136+L137+L138+L139+L140+L141+L142+L143+L144+L145+L146+L147+L148+L153+L154+L156+L157+L158+L159</f>
        <v>0</v>
      </c>
      <c r="M125" s="42">
        <f>M126+M127+M128+M129+M130+M135+M136+M137+M138+M139+M140+M141+M142+M145+M146+M147+M148+M153+M154+M156+M157+M158+M159</f>
        <v>407644.558</v>
      </c>
      <c r="N125" s="41">
        <f>N126+N127+N130+N135+N136+N137+N138+N139+N140+N141+N142+N143+N144+N145+N146+N147+N148+N153+N154+N155+N156+N157+N158+N159</f>
        <v>-18842.2</v>
      </c>
      <c r="O125" s="42">
        <f>O126+O127+O128+O129+O130+O135+O136+O137+O138+O139+O140+O141+O142+O145+O146+O147+O148+O153+O154+O155+O156+O157+O158+O159</f>
        <v>388802.35800000007</v>
      </c>
      <c r="P125" s="42">
        <f>P126+P127+P128+P129+P130+P135+P136+P137+P138+P139+P140+P141+P142+P145+P146+P147+P148+P153+P154+P155+P156+P157+P158+P159</f>
        <v>-732.5</v>
      </c>
      <c r="Q125" s="41">
        <f t="shared" si="27"/>
        <v>388069.85800000007</v>
      </c>
      <c r="R125" s="42">
        <f>R126+R127+R128+R129+R130+R135+R136+R137+R138+R139+R140+R141+R142+R145+R146+R147+R148+R153+R154+R155+R156+R157+R158+R159</f>
        <v>-1617.4</v>
      </c>
      <c r="S125" s="41">
        <f t="shared" si="23"/>
        <v>386452.45800000004</v>
      </c>
    </row>
    <row r="126" spans="1:19" s="30" customFormat="1" ht="87.75" customHeight="1">
      <c r="A126" s="11" t="s">
        <v>293</v>
      </c>
      <c r="B126" s="60" t="s">
        <v>319</v>
      </c>
      <c r="C126" s="40"/>
      <c r="D126" s="40"/>
      <c r="E126" s="42"/>
      <c r="F126" s="40"/>
      <c r="G126" s="52"/>
      <c r="H126" s="47">
        <v>7.2</v>
      </c>
      <c r="I126" s="52">
        <f>H126</f>
        <v>7.2</v>
      </c>
      <c r="J126" s="47"/>
      <c r="K126" s="52">
        <f>I126</f>
        <v>7.2</v>
      </c>
      <c r="L126" s="47"/>
      <c r="M126" s="52">
        <f>K126</f>
        <v>7.2</v>
      </c>
      <c r="N126" s="47"/>
      <c r="O126" s="47">
        <f t="shared" si="26"/>
        <v>7.2</v>
      </c>
      <c r="P126" s="47"/>
      <c r="Q126" s="47">
        <f t="shared" si="27"/>
        <v>7.2</v>
      </c>
      <c r="R126" s="47"/>
      <c r="S126" s="47">
        <f t="shared" si="23"/>
        <v>7.2</v>
      </c>
    </row>
    <row r="127" spans="1:19" s="31" customFormat="1" ht="58.5" customHeight="1">
      <c r="A127" s="11" t="s">
        <v>83</v>
      </c>
      <c r="B127" s="60" t="s">
        <v>84</v>
      </c>
      <c r="C127" s="45">
        <v>9825</v>
      </c>
      <c r="D127" s="45">
        <v>711</v>
      </c>
      <c r="E127" s="47">
        <f>C127+D127</f>
        <v>10536</v>
      </c>
      <c r="F127" s="47"/>
      <c r="G127" s="47">
        <f aca="true" t="shared" si="30" ref="G127:G142">E127+F127</f>
        <v>10536</v>
      </c>
      <c r="H127" s="47"/>
      <c r="I127" s="47">
        <f>G127+H127</f>
        <v>10536</v>
      </c>
      <c r="J127" s="47"/>
      <c r="K127" s="47">
        <f>I127+J127</f>
        <v>10536</v>
      </c>
      <c r="L127" s="47"/>
      <c r="M127" s="47">
        <f>K127+L127</f>
        <v>10536</v>
      </c>
      <c r="N127" s="47"/>
      <c r="O127" s="47">
        <f t="shared" si="26"/>
        <v>10536</v>
      </c>
      <c r="P127" s="47"/>
      <c r="Q127" s="47">
        <f t="shared" si="27"/>
        <v>10536</v>
      </c>
      <c r="R127" s="47"/>
      <c r="S127" s="47">
        <f t="shared" si="23"/>
        <v>10536</v>
      </c>
    </row>
    <row r="128" spans="1:19" s="31" customFormat="1" ht="107.25" customHeight="1" hidden="1" outlineLevel="1">
      <c r="A128" s="11" t="s">
        <v>85</v>
      </c>
      <c r="B128" s="60" t="s">
        <v>204</v>
      </c>
      <c r="C128" s="45"/>
      <c r="D128" s="45">
        <v>49297</v>
      </c>
      <c r="E128" s="47">
        <v>0</v>
      </c>
      <c r="F128" s="47"/>
      <c r="G128" s="47">
        <f t="shared" si="30"/>
        <v>0</v>
      </c>
      <c r="H128" s="47"/>
      <c r="I128" s="47">
        <f>G128+H128</f>
        <v>0</v>
      </c>
      <c r="J128" s="47"/>
      <c r="K128" s="47">
        <f>I128+J128</f>
        <v>0</v>
      </c>
      <c r="L128" s="47"/>
      <c r="M128" s="47">
        <f>K128+L128</f>
        <v>0</v>
      </c>
      <c r="N128" s="47"/>
      <c r="O128" s="47">
        <f t="shared" si="26"/>
        <v>0</v>
      </c>
      <c r="P128" s="47"/>
      <c r="Q128" s="47">
        <f t="shared" si="27"/>
        <v>0</v>
      </c>
      <c r="R128" s="47"/>
      <c r="S128" s="47">
        <f>Q128+R128</f>
        <v>0</v>
      </c>
    </row>
    <row r="129" spans="1:19" s="31" customFormat="1" ht="103.5" customHeight="1" hidden="1" outlineLevel="1">
      <c r="A129" s="11" t="s">
        <v>86</v>
      </c>
      <c r="B129" s="60" t="s">
        <v>167</v>
      </c>
      <c r="C129" s="45"/>
      <c r="D129" s="45">
        <v>707</v>
      </c>
      <c r="E129" s="47">
        <v>0</v>
      </c>
      <c r="F129" s="47"/>
      <c r="G129" s="47">
        <f t="shared" si="30"/>
        <v>0</v>
      </c>
      <c r="H129" s="47"/>
      <c r="I129" s="47">
        <f>G129+H129</f>
        <v>0</v>
      </c>
      <c r="J129" s="47"/>
      <c r="K129" s="47">
        <f>I129+J129</f>
        <v>0</v>
      </c>
      <c r="L129" s="47"/>
      <c r="M129" s="47">
        <f>K129+L129</f>
        <v>0</v>
      </c>
      <c r="N129" s="47"/>
      <c r="O129" s="47">
        <f t="shared" si="26"/>
        <v>0</v>
      </c>
      <c r="P129" s="47"/>
      <c r="Q129" s="47">
        <f t="shared" si="27"/>
        <v>0</v>
      </c>
      <c r="R129" s="47"/>
      <c r="S129" s="47">
        <f>Q129+R129</f>
        <v>0</v>
      </c>
    </row>
    <row r="130" spans="1:19" s="31" customFormat="1" ht="152.25" customHeight="1" collapsed="1">
      <c r="A130" s="11" t="s">
        <v>87</v>
      </c>
      <c r="B130" s="61" t="s">
        <v>153</v>
      </c>
      <c r="C130" s="62">
        <v>278909</v>
      </c>
      <c r="D130" s="62">
        <v>141</v>
      </c>
      <c r="E130" s="47">
        <f>E132+E133+E134</f>
        <v>279050</v>
      </c>
      <c r="F130" s="49">
        <f>F132+F133+F134</f>
        <v>-21723</v>
      </c>
      <c r="G130" s="47">
        <f>SUM(G132:G134)</f>
        <v>279050</v>
      </c>
      <c r="H130" s="49">
        <f>H132+H133+H134</f>
        <v>-21723</v>
      </c>
      <c r="I130" s="47">
        <f>G130+H130</f>
        <v>257327</v>
      </c>
      <c r="J130" s="49"/>
      <c r="K130" s="47">
        <f>I130+J130</f>
        <v>257327</v>
      </c>
      <c r="L130" s="47">
        <f>L132+L133+L134</f>
        <v>0</v>
      </c>
      <c r="M130" s="47">
        <f>K130+L130</f>
        <v>257327</v>
      </c>
      <c r="N130" s="47">
        <f>N132+N133+N134</f>
        <v>0</v>
      </c>
      <c r="O130" s="47">
        <f t="shared" si="26"/>
        <v>257327</v>
      </c>
      <c r="P130" s="47">
        <f>P132+P133+P134</f>
        <v>0</v>
      </c>
      <c r="Q130" s="47">
        <f t="shared" si="27"/>
        <v>257327</v>
      </c>
      <c r="R130" s="47">
        <f>SUM(R132:R134)</f>
        <v>-1573</v>
      </c>
      <c r="S130" s="47">
        <f>Q130+R130</f>
        <v>255754</v>
      </c>
    </row>
    <row r="131" spans="1:19" s="31" customFormat="1" ht="15.75">
      <c r="A131" s="11"/>
      <c r="B131" s="61" t="s">
        <v>245</v>
      </c>
      <c r="C131" s="62"/>
      <c r="D131" s="62"/>
      <c r="E131" s="47"/>
      <c r="F131" s="49"/>
      <c r="G131" s="47"/>
      <c r="H131" s="49"/>
      <c r="I131" s="47"/>
      <c r="J131" s="49"/>
      <c r="K131" s="47"/>
      <c r="L131" s="49"/>
      <c r="M131" s="47"/>
      <c r="N131" s="49"/>
      <c r="O131" s="47"/>
      <c r="P131" s="49"/>
      <c r="Q131" s="47"/>
      <c r="R131" s="49"/>
      <c r="S131" s="47"/>
    </row>
    <row r="132" spans="1:19" s="31" customFormat="1" ht="32.25" customHeight="1">
      <c r="A132" s="11" t="s">
        <v>247</v>
      </c>
      <c r="B132" s="61" t="s">
        <v>246</v>
      </c>
      <c r="C132" s="62"/>
      <c r="D132" s="62"/>
      <c r="E132" s="47">
        <v>265098</v>
      </c>
      <c r="F132" s="49">
        <v>-21723</v>
      </c>
      <c r="G132" s="47">
        <v>265098</v>
      </c>
      <c r="H132" s="49">
        <v>-21723</v>
      </c>
      <c r="I132" s="47">
        <f aca="true" t="shared" si="31" ref="I132:I142">G132+H132</f>
        <v>243375</v>
      </c>
      <c r="J132" s="49"/>
      <c r="K132" s="47">
        <f aca="true" t="shared" si="32" ref="K132:K142">I132+J132</f>
        <v>243375</v>
      </c>
      <c r="L132" s="49">
        <v>1087.9</v>
      </c>
      <c r="M132" s="47">
        <f>K132+L132</f>
        <v>244462.9</v>
      </c>
      <c r="N132" s="49"/>
      <c r="O132" s="47">
        <f t="shared" si="26"/>
        <v>244462.9</v>
      </c>
      <c r="P132" s="49"/>
      <c r="Q132" s="47">
        <f aca="true" t="shared" si="33" ref="Q132:Q148">O132+P132</f>
        <v>244462.9</v>
      </c>
      <c r="R132" s="49">
        <v>-1533.6</v>
      </c>
      <c r="S132" s="47">
        <f aca="true" t="shared" si="34" ref="S132:S148">Q132+R132</f>
        <v>242929.3</v>
      </c>
    </row>
    <row r="133" spans="1:19" s="31" customFormat="1" ht="21.75" customHeight="1">
      <c r="A133" s="11" t="s">
        <v>248</v>
      </c>
      <c r="B133" s="61" t="s">
        <v>250</v>
      </c>
      <c r="C133" s="62"/>
      <c r="D133" s="62"/>
      <c r="E133" s="47">
        <v>1264</v>
      </c>
      <c r="F133" s="49"/>
      <c r="G133" s="47">
        <f t="shared" si="30"/>
        <v>1264</v>
      </c>
      <c r="H133" s="49"/>
      <c r="I133" s="47">
        <f t="shared" si="31"/>
        <v>1264</v>
      </c>
      <c r="J133" s="49"/>
      <c r="K133" s="47">
        <f>I133+J133</f>
        <v>1264</v>
      </c>
      <c r="L133" s="49">
        <v>7.9</v>
      </c>
      <c r="M133" s="47">
        <f aca="true" t="shared" si="35" ref="M133:M142">K133+L133</f>
        <v>1271.9</v>
      </c>
      <c r="N133" s="49"/>
      <c r="O133" s="47">
        <f t="shared" si="26"/>
        <v>1271.9</v>
      </c>
      <c r="P133" s="49">
        <v>-3.6</v>
      </c>
      <c r="Q133" s="47">
        <f t="shared" si="33"/>
        <v>1268.3000000000002</v>
      </c>
      <c r="R133" s="49">
        <v>-20.9</v>
      </c>
      <c r="S133" s="47">
        <f t="shared" si="34"/>
        <v>1247.4</v>
      </c>
    </row>
    <row r="134" spans="1:19" s="31" customFormat="1" ht="24" customHeight="1">
      <c r="A134" s="11" t="s">
        <v>249</v>
      </c>
      <c r="B134" s="61" t="s">
        <v>251</v>
      </c>
      <c r="C134" s="62"/>
      <c r="D134" s="62"/>
      <c r="E134" s="47">
        <v>12688</v>
      </c>
      <c r="F134" s="49"/>
      <c r="G134" s="47">
        <f t="shared" si="30"/>
        <v>12688</v>
      </c>
      <c r="H134" s="49"/>
      <c r="I134" s="47">
        <f t="shared" si="31"/>
        <v>12688</v>
      </c>
      <c r="J134" s="49"/>
      <c r="K134" s="47">
        <f t="shared" si="32"/>
        <v>12688</v>
      </c>
      <c r="L134" s="49">
        <v>-1095.8</v>
      </c>
      <c r="M134" s="47">
        <f t="shared" si="35"/>
        <v>11592.2</v>
      </c>
      <c r="N134" s="49"/>
      <c r="O134" s="47">
        <f t="shared" si="26"/>
        <v>11592.2</v>
      </c>
      <c r="P134" s="49">
        <v>3.6</v>
      </c>
      <c r="Q134" s="47">
        <f t="shared" si="33"/>
        <v>11595.800000000001</v>
      </c>
      <c r="R134" s="49">
        <v>-18.5</v>
      </c>
      <c r="S134" s="47">
        <f t="shared" si="34"/>
        <v>11577.300000000001</v>
      </c>
    </row>
    <row r="135" spans="1:19" s="31" customFormat="1" ht="111.75" customHeight="1">
      <c r="A135" s="11" t="s">
        <v>190</v>
      </c>
      <c r="B135" s="60" t="s">
        <v>178</v>
      </c>
      <c r="C135" s="45">
        <v>396</v>
      </c>
      <c r="D135" s="45"/>
      <c r="E135" s="47">
        <f aca="true" t="shared" si="36" ref="E135:E142">C135+D135</f>
        <v>396</v>
      </c>
      <c r="F135" s="47"/>
      <c r="G135" s="47">
        <f t="shared" si="30"/>
        <v>396</v>
      </c>
      <c r="H135" s="47"/>
      <c r="I135" s="47">
        <f t="shared" si="31"/>
        <v>396</v>
      </c>
      <c r="J135" s="47"/>
      <c r="K135" s="47">
        <f t="shared" si="32"/>
        <v>396</v>
      </c>
      <c r="L135" s="47"/>
      <c r="M135" s="47">
        <f t="shared" si="35"/>
        <v>396</v>
      </c>
      <c r="N135" s="47"/>
      <c r="O135" s="47">
        <f t="shared" si="26"/>
        <v>396</v>
      </c>
      <c r="P135" s="47"/>
      <c r="Q135" s="47">
        <f t="shared" si="33"/>
        <v>396</v>
      </c>
      <c r="R135" s="47"/>
      <c r="S135" s="47">
        <f t="shared" si="34"/>
        <v>396</v>
      </c>
    </row>
    <row r="136" spans="1:19" s="31" customFormat="1" ht="93.75" customHeight="1">
      <c r="A136" s="11" t="s">
        <v>191</v>
      </c>
      <c r="B136" s="60" t="s">
        <v>234</v>
      </c>
      <c r="C136" s="45">
        <v>48581</v>
      </c>
      <c r="D136" s="45">
        <v>-9501</v>
      </c>
      <c r="E136" s="47">
        <f t="shared" si="36"/>
        <v>39080</v>
      </c>
      <c r="F136" s="47">
        <v>-2879</v>
      </c>
      <c r="G136" s="47">
        <v>39080</v>
      </c>
      <c r="H136" s="47">
        <v>-2879</v>
      </c>
      <c r="I136" s="47">
        <f t="shared" si="31"/>
        <v>36201</v>
      </c>
      <c r="J136" s="47"/>
      <c r="K136" s="47">
        <f t="shared" si="32"/>
        <v>36201</v>
      </c>
      <c r="L136" s="47"/>
      <c r="M136" s="47">
        <f t="shared" si="35"/>
        <v>36201</v>
      </c>
      <c r="N136" s="47"/>
      <c r="O136" s="47">
        <f t="shared" si="26"/>
        <v>36201</v>
      </c>
      <c r="P136" s="47"/>
      <c r="Q136" s="47">
        <f t="shared" si="33"/>
        <v>36201</v>
      </c>
      <c r="R136" s="47"/>
      <c r="S136" s="47">
        <f t="shared" si="34"/>
        <v>36201</v>
      </c>
    </row>
    <row r="137" spans="1:19" s="31" customFormat="1" ht="72" customHeight="1">
      <c r="A137" s="11" t="s">
        <v>192</v>
      </c>
      <c r="B137" s="60" t="s">
        <v>179</v>
      </c>
      <c r="C137" s="45">
        <v>1092</v>
      </c>
      <c r="D137" s="45">
        <v>-84</v>
      </c>
      <c r="E137" s="47">
        <f t="shared" si="36"/>
        <v>1008</v>
      </c>
      <c r="F137" s="47">
        <v>-14</v>
      </c>
      <c r="G137" s="47">
        <v>1008</v>
      </c>
      <c r="H137" s="47">
        <v>-14</v>
      </c>
      <c r="I137" s="47">
        <f t="shared" si="31"/>
        <v>994</v>
      </c>
      <c r="J137" s="47"/>
      <c r="K137" s="47">
        <f t="shared" si="32"/>
        <v>994</v>
      </c>
      <c r="L137" s="47"/>
      <c r="M137" s="47">
        <f t="shared" si="35"/>
        <v>994</v>
      </c>
      <c r="N137" s="47"/>
      <c r="O137" s="47">
        <f t="shared" si="26"/>
        <v>994</v>
      </c>
      <c r="P137" s="47"/>
      <c r="Q137" s="47">
        <f t="shared" si="33"/>
        <v>994</v>
      </c>
      <c r="R137" s="47"/>
      <c r="S137" s="47">
        <f t="shared" si="34"/>
        <v>994</v>
      </c>
    </row>
    <row r="138" spans="1:19" s="31" customFormat="1" ht="143.25" customHeight="1">
      <c r="A138" s="11" t="s">
        <v>194</v>
      </c>
      <c r="B138" s="60" t="s">
        <v>180</v>
      </c>
      <c r="C138" s="45">
        <v>18</v>
      </c>
      <c r="D138" s="45">
        <v>-1</v>
      </c>
      <c r="E138" s="47">
        <f t="shared" si="36"/>
        <v>17</v>
      </c>
      <c r="F138" s="47"/>
      <c r="G138" s="47">
        <f t="shared" si="30"/>
        <v>17</v>
      </c>
      <c r="H138" s="47"/>
      <c r="I138" s="47">
        <f t="shared" si="31"/>
        <v>17</v>
      </c>
      <c r="J138" s="47"/>
      <c r="K138" s="47">
        <f t="shared" si="32"/>
        <v>17</v>
      </c>
      <c r="L138" s="47"/>
      <c r="M138" s="47">
        <f t="shared" si="35"/>
        <v>17</v>
      </c>
      <c r="N138" s="47"/>
      <c r="O138" s="47">
        <f t="shared" si="26"/>
        <v>17</v>
      </c>
      <c r="P138" s="47"/>
      <c r="Q138" s="47">
        <f t="shared" si="33"/>
        <v>17</v>
      </c>
      <c r="R138" s="47"/>
      <c r="S138" s="47">
        <f t="shared" si="34"/>
        <v>17</v>
      </c>
    </row>
    <row r="139" spans="1:19" s="31" customFormat="1" ht="138" customHeight="1" outlineLevel="1">
      <c r="A139" s="11" t="s">
        <v>195</v>
      </c>
      <c r="B139" s="60" t="s">
        <v>268</v>
      </c>
      <c r="C139" s="45"/>
      <c r="D139" s="45">
        <v>7659</v>
      </c>
      <c r="E139" s="47">
        <f t="shared" si="36"/>
        <v>7659</v>
      </c>
      <c r="F139" s="47"/>
      <c r="G139" s="47">
        <f t="shared" si="30"/>
        <v>7659</v>
      </c>
      <c r="H139" s="47"/>
      <c r="I139" s="47">
        <f t="shared" si="31"/>
        <v>7659</v>
      </c>
      <c r="J139" s="47"/>
      <c r="K139" s="47">
        <f t="shared" si="32"/>
        <v>7659</v>
      </c>
      <c r="L139" s="47"/>
      <c r="M139" s="47">
        <f t="shared" si="35"/>
        <v>7659</v>
      </c>
      <c r="N139" s="47"/>
      <c r="O139" s="47">
        <f t="shared" si="26"/>
        <v>7659</v>
      </c>
      <c r="P139" s="47"/>
      <c r="Q139" s="47">
        <f t="shared" si="33"/>
        <v>7659</v>
      </c>
      <c r="R139" s="47"/>
      <c r="S139" s="47">
        <f t="shared" si="34"/>
        <v>7659</v>
      </c>
    </row>
    <row r="140" spans="1:19" s="31" customFormat="1" ht="138" customHeight="1" outlineLevel="1">
      <c r="A140" s="11" t="s">
        <v>196</v>
      </c>
      <c r="B140" s="60" t="s">
        <v>267</v>
      </c>
      <c r="C140" s="45"/>
      <c r="D140" s="45">
        <v>420</v>
      </c>
      <c r="E140" s="47">
        <f t="shared" si="36"/>
        <v>420</v>
      </c>
      <c r="F140" s="47"/>
      <c r="G140" s="47">
        <f t="shared" si="30"/>
        <v>420</v>
      </c>
      <c r="H140" s="47"/>
      <c r="I140" s="47">
        <f t="shared" si="31"/>
        <v>420</v>
      </c>
      <c r="J140" s="47"/>
      <c r="K140" s="47">
        <f t="shared" si="32"/>
        <v>420</v>
      </c>
      <c r="L140" s="47"/>
      <c r="M140" s="47">
        <f t="shared" si="35"/>
        <v>420</v>
      </c>
      <c r="N140" s="47"/>
      <c r="O140" s="47">
        <f t="shared" si="26"/>
        <v>420</v>
      </c>
      <c r="P140" s="47"/>
      <c r="Q140" s="47">
        <f t="shared" si="33"/>
        <v>420</v>
      </c>
      <c r="R140" s="47"/>
      <c r="S140" s="47">
        <f t="shared" si="34"/>
        <v>420</v>
      </c>
    </row>
    <row r="141" spans="1:19" s="31" customFormat="1" ht="93" customHeight="1">
      <c r="A141" s="11" t="s">
        <v>197</v>
      </c>
      <c r="B141" s="60" t="s">
        <v>181</v>
      </c>
      <c r="C141" s="45">
        <v>71</v>
      </c>
      <c r="D141" s="45">
        <v>-5</v>
      </c>
      <c r="E141" s="47">
        <f t="shared" si="36"/>
        <v>66</v>
      </c>
      <c r="F141" s="47"/>
      <c r="G141" s="47">
        <f t="shared" si="30"/>
        <v>66</v>
      </c>
      <c r="H141" s="47"/>
      <c r="I141" s="47">
        <f t="shared" si="31"/>
        <v>66</v>
      </c>
      <c r="J141" s="47"/>
      <c r="K141" s="47">
        <f t="shared" si="32"/>
        <v>66</v>
      </c>
      <c r="L141" s="47"/>
      <c r="M141" s="47">
        <f t="shared" si="35"/>
        <v>66</v>
      </c>
      <c r="N141" s="47"/>
      <c r="O141" s="47">
        <f t="shared" si="26"/>
        <v>66</v>
      </c>
      <c r="P141" s="47"/>
      <c r="Q141" s="47">
        <f t="shared" si="33"/>
        <v>66</v>
      </c>
      <c r="R141" s="47"/>
      <c r="S141" s="47">
        <f t="shared" si="34"/>
        <v>66</v>
      </c>
    </row>
    <row r="142" spans="1:19" s="31" customFormat="1" ht="74.25" customHeight="1">
      <c r="A142" s="11" t="s">
        <v>198</v>
      </c>
      <c r="B142" s="60" t="s">
        <v>327</v>
      </c>
      <c r="C142" s="45">
        <v>3186</v>
      </c>
      <c r="D142" s="45">
        <v>-246.7</v>
      </c>
      <c r="E142" s="47">
        <f t="shared" si="36"/>
        <v>2939.3</v>
      </c>
      <c r="F142" s="47"/>
      <c r="G142" s="47">
        <f t="shared" si="30"/>
        <v>2939.3</v>
      </c>
      <c r="H142" s="47"/>
      <c r="I142" s="47">
        <f t="shared" si="31"/>
        <v>2939.3</v>
      </c>
      <c r="J142" s="47"/>
      <c r="K142" s="47">
        <f t="shared" si="32"/>
        <v>2939.3</v>
      </c>
      <c r="L142" s="47"/>
      <c r="M142" s="47">
        <f t="shared" si="35"/>
        <v>2939.3</v>
      </c>
      <c r="N142" s="47"/>
      <c r="O142" s="47">
        <f t="shared" si="26"/>
        <v>2939.3</v>
      </c>
      <c r="P142" s="47"/>
      <c r="Q142" s="47">
        <f t="shared" si="33"/>
        <v>2939.3</v>
      </c>
      <c r="R142" s="47"/>
      <c r="S142" s="47">
        <f t="shared" si="34"/>
        <v>2939.3</v>
      </c>
    </row>
    <row r="143" spans="1:19" s="31" customFormat="1" ht="87" customHeight="1">
      <c r="A143" s="11" t="s">
        <v>201</v>
      </c>
      <c r="B143" s="60" t="s">
        <v>183</v>
      </c>
      <c r="C143" s="45"/>
      <c r="D143" s="45"/>
      <c r="E143" s="47">
        <v>2736</v>
      </c>
      <c r="F143" s="47"/>
      <c r="G143" s="47">
        <v>2736</v>
      </c>
      <c r="H143" s="47"/>
      <c r="I143" s="47">
        <v>2736</v>
      </c>
      <c r="J143" s="47"/>
      <c r="K143" s="47">
        <v>2736</v>
      </c>
      <c r="L143" s="47"/>
      <c r="M143" s="47">
        <v>2736</v>
      </c>
      <c r="N143" s="47"/>
      <c r="O143" s="47">
        <f t="shared" si="26"/>
        <v>2736</v>
      </c>
      <c r="P143" s="47"/>
      <c r="Q143" s="47">
        <f t="shared" si="33"/>
        <v>2736</v>
      </c>
      <c r="R143" s="47"/>
      <c r="S143" s="47">
        <f t="shared" si="34"/>
        <v>2736</v>
      </c>
    </row>
    <row r="144" spans="1:19" s="31" customFormat="1" ht="90" customHeight="1">
      <c r="A144" s="11" t="s">
        <v>202</v>
      </c>
      <c r="B144" s="60" t="s">
        <v>200</v>
      </c>
      <c r="C144" s="45"/>
      <c r="D144" s="45"/>
      <c r="E144" s="47">
        <v>203.3</v>
      </c>
      <c r="F144" s="47"/>
      <c r="G144" s="47">
        <v>203.3</v>
      </c>
      <c r="H144" s="47"/>
      <c r="I144" s="47">
        <v>203.3</v>
      </c>
      <c r="J144" s="47"/>
      <c r="K144" s="47">
        <v>203.3</v>
      </c>
      <c r="L144" s="47"/>
      <c r="M144" s="47">
        <v>203.3</v>
      </c>
      <c r="N144" s="47"/>
      <c r="O144" s="47">
        <f t="shared" si="26"/>
        <v>203.3</v>
      </c>
      <c r="P144" s="47"/>
      <c r="Q144" s="47">
        <f t="shared" si="33"/>
        <v>203.3</v>
      </c>
      <c r="R144" s="47"/>
      <c r="S144" s="47">
        <f t="shared" si="34"/>
        <v>203.3</v>
      </c>
    </row>
    <row r="145" spans="1:19" s="31" customFormat="1" ht="104.25" customHeight="1">
      <c r="A145" s="11" t="s">
        <v>243</v>
      </c>
      <c r="B145" s="60" t="s">
        <v>363</v>
      </c>
      <c r="C145" s="45"/>
      <c r="D145" s="45"/>
      <c r="E145" s="47">
        <v>49297</v>
      </c>
      <c r="F145" s="47"/>
      <c r="G145" s="47">
        <f>E145+F145</f>
        <v>49297</v>
      </c>
      <c r="H145" s="47"/>
      <c r="I145" s="47">
        <f>G145+H145</f>
        <v>49297</v>
      </c>
      <c r="J145" s="47"/>
      <c r="K145" s="47">
        <f>I145+J145</f>
        <v>49297</v>
      </c>
      <c r="L145" s="47"/>
      <c r="M145" s="47">
        <f>K145+L145</f>
        <v>49297</v>
      </c>
      <c r="N145" s="47">
        <v>-18000</v>
      </c>
      <c r="O145" s="47">
        <f t="shared" si="26"/>
        <v>31297</v>
      </c>
      <c r="P145" s="47"/>
      <c r="Q145" s="47">
        <f t="shared" si="33"/>
        <v>31297</v>
      </c>
      <c r="R145" s="47"/>
      <c r="S145" s="47">
        <f t="shared" si="34"/>
        <v>31297</v>
      </c>
    </row>
    <row r="146" spans="1:19" s="31" customFormat="1" ht="99.75" customHeight="1">
      <c r="A146" s="11" t="s">
        <v>244</v>
      </c>
      <c r="B146" s="60" t="s">
        <v>364</v>
      </c>
      <c r="C146" s="45"/>
      <c r="D146" s="45"/>
      <c r="E146" s="47">
        <v>707</v>
      </c>
      <c r="F146" s="47"/>
      <c r="G146" s="47">
        <f>E146+F146</f>
        <v>707</v>
      </c>
      <c r="H146" s="47"/>
      <c r="I146" s="47">
        <f>G146+H146</f>
        <v>707</v>
      </c>
      <c r="J146" s="47"/>
      <c r="K146" s="47">
        <f>I146+J146</f>
        <v>707</v>
      </c>
      <c r="L146" s="47"/>
      <c r="M146" s="47">
        <f>K146+L146</f>
        <v>707</v>
      </c>
      <c r="N146" s="47"/>
      <c r="O146" s="47">
        <f t="shared" si="26"/>
        <v>707</v>
      </c>
      <c r="P146" s="47"/>
      <c r="Q146" s="47">
        <f t="shared" si="33"/>
        <v>707</v>
      </c>
      <c r="R146" s="47"/>
      <c r="S146" s="47">
        <f t="shared" si="34"/>
        <v>707</v>
      </c>
    </row>
    <row r="147" spans="1:19" s="31" customFormat="1" ht="93" customHeight="1">
      <c r="A147" s="11" t="s">
        <v>188</v>
      </c>
      <c r="B147" s="60" t="s">
        <v>365</v>
      </c>
      <c r="C147" s="45"/>
      <c r="D147" s="45"/>
      <c r="E147" s="47">
        <v>63</v>
      </c>
      <c r="F147" s="47">
        <v>-1</v>
      </c>
      <c r="G147" s="47">
        <v>63</v>
      </c>
      <c r="H147" s="47">
        <v>-1</v>
      </c>
      <c r="I147" s="47">
        <f>G147+H147</f>
        <v>62</v>
      </c>
      <c r="J147" s="47"/>
      <c r="K147" s="47">
        <f>I147+J147</f>
        <v>62</v>
      </c>
      <c r="L147" s="47"/>
      <c r="M147" s="47">
        <f>K147+L147</f>
        <v>62</v>
      </c>
      <c r="N147" s="47"/>
      <c r="O147" s="47">
        <f t="shared" si="26"/>
        <v>62</v>
      </c>
      <c r="P147" s="47"/>
      <c r="Q147" s="47">
        <f t="shared" si="33"/>
        <v>62</v>
      </c>
      <c r="R147" s="47"/>
      <c r="S147" s="47">
        <f t="shared" si="34"/>
        <v>62</v>
      </c>
    </row>
    <row r="148" spans="1:19" s="31" customFormat="1" ht="162" customHeight="1">
      <c r="A148" s="11" t="s">
        <v>199</v>
      </c>
      <c r="B148" s="61" t="s">
        <v>177</v>
      </c>
      <c r="C148" s="45"/>
      <c r="D148" s="45"/>
      <c r="E148" s="47">
        <f>E150+E151+E152</f>
        <v>13217</v>
      </c>
      <c r="F148" s="47">
        <f>F150</f>
        <v>-830</v>
      </c>
      <c r="G148" s="47">
        <f>SUM(G150:G152)</f>
        <v>13217</v>
      </c>
      <c r="H148" s="47">
        <f>H150+H151+H152</f>
        <v>-830</v>
      </c>
      <c r="I148" s="47">
        <f>G148+H148</f>
        <v>12387</v>
      </c>
      <c r="J148" s="47">
        <f>J150+J151+J152</f>
        <v>0</v>
      </c>
      <c r="K148" s="47">
        <f>I148+J148</f>
        <v>12387</v>
      </c>
      <c r="L148" s="47">
        <f>L150+L151+L152</f>
        <v>0</v>
      </c>
      <c r="M148" s="47">
        <f>K148+L148</f>
        <v>12387</v>
      </c>
      <c r="N148" s="47">
        <f>N150+N151+N152</f>
        <v>0</v>
      </c>
      <c r="O148" s="47">
        <f t="shared" si="26"/>
        <v>12387</v>
      </c>
      <c r="P148" s="47">
        <f>P150+P151+P152</f>
        <v>0</v>
      </c>
      <c r="Q148" s="47">
        <f t="shared" si="33"/>
        <v>12387</v>
      </c>
      <c r="R148" s="47"/>
      <c r="S148" s="47">
        <f t="shared" si="34"/>
        <v>12387</v>
      </c>
    </row>
    <row r="149" spans="1:19" s="31" customFormat="1" ht="15.75">
      <c r="A149" s="11"/>
      <c r="B149" s="61" t="s">
        <v>245</v>
      </c>
      <c r="C149" s="45"/>
      <c r="D149" s="45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</row>
    <row r="150" spans="1:19" s="31" customFormat="1" ht="36" customHeight="1">
      <c r="A150" s="11" t="s">
        <v>252</v>
      </c>
      <c r="B150" s="61" t="s">
        <v>246</v>
      </c>
      <c r="C150" s="45"/>
      <c r="D150" s="45"/>
      <c r="E150" s="47">
        <v>9648.41</v>
      </c>
      <c r="F150" s="47">
        <v>-830</v>
      </c>
      <c r="G150" s="47">
        <v>9648.41</v>
      </c>
      <c r="H150" s="47">
        <v>-830</v>
      </c>
      <c r="I150" s="47">
        <f aca="true" t="shared" si="37" ref="I150:I159">G150+H150</f>
        <v>8818.41</v>
      </c>
      <c r="J150" s="47"/>
      <c r="K150" s="47">
        <f aca="true" t="shared" si="38" ref="K150:K159">I150+J150</f>
        <v>8818.41</v>
      </c>
      <c r="L150" s="47"/>
      <c r="M150" s="47">
        <f aca="true" t="shared" si="39" ref="M150:M159">K150+L150</f>
        <v>8818.41</v>
      </c>
      <c r="N150" s="47"/>
      <c r="O150" s="47">
        <f t="shared" si="26"/>
        <v>8818.41</v>
      </c>
      <c r="P150" s="47"/>
      <c r="Q150" s="47">
        <f aca="true" t="shared" si="40" ref="Q150:Q158">O150+P150</f>
        <v>8818.41</v>
      </c>
      <c r="R150" s="47"/>
      <c r="S150" s="47">
        <f aca="true" t="shared" si="41" ref="S150:S169">Q150+R150</f>
        <v>8818.41</v>
      </c>
    </row>
    <row r="151" spans="1:19" s="31" customFormat="1" ht="21.75" customHeight="1">
      <c r="A151" s="11" t="s">
        <v>253</v>
      </c>
      <c r="B151" s="61" t="s">
        <v>250</v>
      </c>
      <c r="C151" s="45"/>
      <c r="D151" s="45"/>
      <c r="E151" s="47">
        <v>42</v>
      </c>
      <c r="F151" s="47"/>
      <c r="G151" s="47">
        <f>E151+F151</f>
        <v>42</v>
      </c>
      <c r="H151" s="47"/>
      <c r="I151" s="47">
        <f t="shared" si="37"/>
        <v>42</v>
      </c>
      <c r="J151" s="47"/>
      <c r="K151" s="47">
        <f t="shared" si="38"/>
        <v>42</v>
      </c>
      <c r="L151" s="47"/>
      <c r="M151" s="47">
        <f t="shared" si="39"/>
        <v>42</v>
      </c>
      <c r="N151" s="47"/>
      <c r="O151" s="47">
        <f t="shared" si="26"/>
        <v>42</v>
      </c>
      <c r="P151" s="47"/>
      <c r="Q151" s="47">
        <f t="shared" si="40"/>
        <v>42</v>
      </c>
      <c r="R151" s="47"/>
      <c r="S151" s="47">
        <f t="shared" si="41"/>
        <v>42</v>
      </c>
    </row>
    <row r="152" spans="1:19" s="31" customFormat="1" ht="21.75" customHeight="1">
      <c r="A152" s="11" t="s">
        <v>254</v>
      </c>
      <c r="B152" s="61" t="s">
        <v>251</v>
      </c>
      <c r="C152" s="45"/>
      <c r="D152" s="45"/>
      <c r="E152" s="47">
        <v>3526.59</v>
      </c>
      <c r="F152" s="47"/>
      <c r="G152" s="47">
        <f>E152+F152</f>
        <v>3526.59</v>
      </c>
      <c r="H152" s="47"/>
      <c r="I152" s="47">
        <f t="shared" si="37"/>
        <v>3526.59</v>
      </c>
      <c r="J152" s="47"/>
      <c r="K152" s="47">
        <f t="shared" si="38"/>
        <v>3526.59</v>
      </c>
      <c r="L152" s="47"/>
      <c r="M152" s="47">
        <f t="shared" si="39"/>
        <v>3526.59</v>
      </c>
      <c r="N152" s="47"/>
      <c r="O152" s="47">
        <f t="shared" si="26"/>
        <v>3526.59</v>
      </c>
      <c r="P152" s="47"/>
      <c r="Q152" s="47">
        <f t="shared" si="40"/>
        <v>3526.59</v>
      </c>
      <c r="R152" s="47"/>
      <c r="S152" s="47">
        <f t="shared" si="41"/>
        <v>3526.59</v>
      </c>
    </row>
    <row r="153" spans="1:19" s="31" customFormat="1" ht="94.5" customHeight="1">
      <c r="A153" s="11" t="s">
        <v>189</v>
      </c>
      <c r="B153" s="60" t="s">
        <v>366</v>
      </c>
      <c r="C153" s="45"/>
      <c r="D153" s="45"/>
      <c r="E153" s="47">
        <v>476</v>
      </c>
      <c r="F153" s="47">
        <v>-30.3</v>
      </c>
      <c r="G153" s="47">
        <v>476</v>
      </c>
      <c r="H153" s="47">
        <v>-30.3</v>
      </c>
      <c r="I153" s="47">
        <f t="shared" si="37"/>
        <v>445.7</v>
      </c>
      <c r="J153" s="47"/>
      <c r="K153" s="47">
        <f t="shared" si="38"/>
        <v>445.7</v>
      </c>
      <c r="L153" s="47"/>
      <c r="M153" s="47">
        <f t="shared" si="39"/>
        <v>445.7</v>
      </c>
      <c r="N153" s="47"/>
      <c r="O153" s="47">
        <f t="shared" si="26"/>
        <v>445.7</v>
      </c>
      <c r="P153" s="47"/>
      <c r="Q153" s="47">
        <f t="shared" si="40"/>
        <v>445.7</v>
      </c>
      <c r="R153" s="47"/>
      <c r="S153" s="47">
        <f t="shared" si="41"/>
        <v>445.7</v>
      </c>
    </row>
    <row r="154" spans="1:19" s="31" customFormat="1" ht="162" customHeight="1">
      <c r="A154" s="11" t="s">
        <v>312</v>
      </c>
      <c r="B154" s="60" t="s">
        <v>367</v>
      </c>
      <c r="C154" s="45">
        <v>68</v>
      </c>
      <c r="D154" s="45">
        <v>-68</v>
      </c>
      <c r="E154" s="47">
        <f>C154+D154</f>
        <v>0</v>
      </c>
      <c r="F154" s="47"/>
      <c r="G154" s="47">
        <f>E154+F154</f>
        <v>0</v>
      </c>
      <c r="H154" s="47"/>
      <c r="I154" s="47">
        <f t="shared" si="37"/>
        <v>0</v>
      </c>
      <c r="J154" s="47">
        <v>692.058</v>
      </c>
      <c r="K154" s="47">
        <f t="shared" si="38"/>
        <v>692.058</v>
      </c>
      <c r="L154" s="47"/>
      <c r="M154" s="47">
        <f t="shared" si="39"/>
        <v>692.058</v>
      </c>
      <c r="N154" s="47"/>
      <c r="O154" s="47">
        <f t="shared" si="26"/>
        <v>692.058</v>
      </c>
      <c r="P154" s="47"/>
      <c r="Q154" s="47">
        <f t="shared" si="40"/>
        <v>692.058</v>
      </c>
      <c r="R154" s="47"/>
      <c r="S154" s="47">
        <f t="shared" si="41"/>
        <v>692.058</v>
      </c>
    </row>
    <row r="155" spans="1:19" s="31" customFormat="1" ht="102" customHeight="1">
      <c r="A155" s="11" t="s">
        <v>352</v>
      </c>
      <c r="B155" s="60" t="s">
        <v>368</v>
      </c>
      <c r="C155" s="45"/>
      <c r="D155" s="45"/>
      <c r="E155" s="47"/>
      <c r="F155" s="47"/>
      <c r="G155" s="47"/>
      <c r="H155" s="47"/>
      <c r="I155" s="47"/>
      <c r="J155" s="47"/>
      <c r="K155" s="47"/>
      <c r="L155" s="47"/>
      <c r="M155" s="47"/>
      <c r="N155" s="47">
        <v>0.8</v>
      </c>
      <c r="O155" s="47">
        <f t="shared" si="26"/>
        <v>0.8</v>
      </c>
      <c r="P155" s="47"/>
      <c r="Q155" s="47">
        <f t="shared" si="40"/>
        <v>0.8</v>
      </c>
      <c r="R155" s="47"/>
      <c r="S155" s="47">
        <f t="shared" si="41"/>
        <v>0.8</v>
      </c>
    </row>
    <row r="156" spans="1:19" s="31" customFormat="1" ht="102" customHeight="1">
      <c r="A156" s="11" t="s">
        <v>88</v>
      </c>
      <c r="B156" s="60" t="s">
        <v>208</v>
      </c>
      <c r="C156" s="45">
        <v>1081.2</v>
      </c>
      <c r="D156" s="45"/>
      <c r="E156" s="47">
        <f>C156+D156</f>
        <v>1081.2</v>
      </c>
      <c r="F156" s="47"/>
      <c r="G156" s="47">
        <f>E156+F156</f>
        <v>1081.2</v>
      </c>
      <c r="H156" s="47"/>
      <c r="I156" s="47">
        <f t="shared" si="37"/>
        <v>1081.2</v>
      </c>
      <c r="J156" s="47"/>
      <c r="K156" s="47">
        <f t="shared" si="38"/>
        <v>1081.2</v>
      </c>
      <c r="L156" s="47"/>
      <c r="M156" s="47">
        <f t="shared" si="39"/>
        <v>1081.2</v>
      </c>
      <c r="N156" s="47"/>
      <c r="O156" s="47">
        <f t="shared" si="26"/>
        <v>1081.2</v>
      </c>
      <c r="P156" s="47"/>
      <c r="Q156" s="47">
        <f t="shared" si="40"/>
        <v>1081.2</v>
      </c>
      <c r="R156" s="47"/>
      <c r="S156" s="47">
        <f t="shared" si="41"/>
        <v>1081.2</v>
      </c>
    </row>
    <row r="157" spans="1:19" s="31" customFormat="1" ht="162.75" customHeight="1">
      <c r="A157" s="11" t="s">
        <v>89</v>
      </c>
      <c r="B157" s="61" t="s">
        <v>157</v>
      </c>
      <c r="C157" s="62">
        <v>17640</v>
      </c>
      <c r="D157" s="62"/>
      <c r="E157" s="47">
        <f>C157+D157</f>
        <v>17640</v>
      </c>
      <c r="F157" s="49"/>
      <c r="G157" s="47">
        <f>E157+F157</f>
        <v>17640</v>
      </c>
      <c r="H157" s="49"/>
      <c r="I157" s="47">
        <f t="shared" si="37"/>
        <v>17640</v>
      </c>
      <c r="J157" s="49"/>
      <c r="K157" s="47">
        <f t="shared" si="38"/>
        <v>17640</v>
      </c>
      <c r="L157" s="49"/>
      <c r="M157" s="47">
        <f t="shared" si="39"/>
        <v>17640</v>
      </c>
      <c r="N157" s="49"/>
      <c r="O157" s="47">
        <f t="shared" si="26"/>
        <v>17640</v>
      </c>
      <c r="P157" s="49"/>
      <c r="Q157" s="47">
        <f t="shared" si="40"/>
        <v>17640</v>
      </c>
      <c r="R157" s="49"/>
      <c r="S157" s="47">
        <f t="shared" si="41"/>
        <v>17640</v>
      </c>
    </row>
    <row r="158" spans="1:19" s="31" customFormat="1" ht="75.75" customHeight="1">
      <c r="A158" s="11" t="s">
        <v>90</v>
      </c>
      <c r="B158" s="60" t="s">
        <v>269</v>
      </c>
      <c r="C158" s="45">
        <v>8671.5</v>
      </c>
      <c r="D158" s="45"/>
      <c r="E158" s="47">
        <f>C158+D158</f>
        <v>8671.5</v>
      </c>
      <c r="F158" s="47"/>
      <c r="G158" s="47">
        <f>E158+F158</f>
        <v>8671.5</v>
      </c>
      <c r="H158" s="47"/>
      <c r="I158" s="47">
        <f t="shared" si="37"/>
        <v>8671.5</v>
      </c>
      <c r="J158" s="47"/>
      <c r="K158" s="47">
        <f t="shared" si="38"/>
        <v>8671.5</v>
      </c>
      <c r="L158" s="47"/>
      <c r="M158" s="47">
        <f t="shared" si="39"/>
        <v>8671.5</v>
      </c>
      <c r="N158" s="47">
        <f>-365.6-425.7</f>
        <v>-791.3</v>
      </c>
      <c r="O158" s="47">
        <f t="shared" si="26"/>
        <v>7880.2</v>
      </c>
      <c r="P158" s="47">
        <v>-730</v>
      </c>
      <c r="Q158" s="47">
        <f t="shared" si="40"/>
        <v>7150.2</v>
      </c>
      <c r="R158" s="47"/>
      <c r="S158" s="47">
        <f t="shared" si="41"/>
        <v>7150.2</v>
      </c>
    </row>
    <row r="159" spans="1:19" s="31" customFormat="1" ht="157.5" customHeight="1">
      <c r="A159" s="11" t="s">
        <v>187</v>
      </c>
      <c r="B159" s="60" t="s">
        <v>176</v>
      </c>
      <c r="C159" s="45"/>
      <c r="D159" s="45">
        <v>10.1</v>
      </c>
      <c r="E159" s="47">
        <f>C159+D159</f>
        <v>10.1</v>
      </c>
      <c r="F159" s="47">
        <v>36.8</v>
      </c>
      <c r="G159" s="47">
        <v>10.1</v>
      </c>
      <c r="H159" s="47">
        <f>51.7+36.8</f>
        <v>88.5</v>
      </c>
      <c r="I159" s="47">
        <f t="shared" si="37"/>
        <v>98.6</v>
      </c>
      <c r="J159" s="47"/>
      <c r="K159" s="47">
        <f t="shared" si="38"/>
        <v>98.6</v>
      </c>
      <c r="L159" s="47"/>
      <c r="M159" s="47">
        <f t="shared" si="39"/>
        <v>98.6</v>
      </c>
      <c r="N159" s="47">
        <v>-51.7</v>
      </c>
      <c r="O159" s="47">
        <f>M159+N159</f>
        <v>46.89999999999999</v>
      </c>
      <c r="P159" s="47">
        <v>-2.5</v>
      </c>
      <c r="Q159" s="47">
        <f>O159+P159</f>
        <v>44.39999999999999</v>
      </c>
      <c r="R159" s="47">
        <v>-44.4</v>
      </c>
      <c r="S159" s="47">
        <f t="shared" si="41"/>
        <v>0</v>
      </c>
    </row>
    <row r="160" spans="1:19" s="30" customFormat="1" ht="22.5" customHeight="1">
      <c r="A160" s="4" t="s">
        <v>91</v>
      </c>
      <c r="B160" s="43" t="s">
        <v>92</v>
      </c>
      <c r="C160" s="40">
        <f>SUM(C161:C164)</f>
        <v>28315.6</v>
      </c>
      <c r="D160" s="40">
        <f>SUM(D161:D168)</f>
        <v>640219.1</v>
      </c>
      <c r="E160" s="42">
        <f>SUM(E161:E168)</f>
        <v>669705.92</v>
      </c>
      <c r="F160" s="42"/>
      <c r="G160" s="42">
        <f aca="true" t="shared" si="42" ref="G160:M160">SUM(G161:G168)</f>
        <v>669705.92</v>
      </c>
      <c r="H160" s="41">
        <f t="shared" si="42"/>
        <v>-94400</v>
      </c>
      <c r="I160" s="42">
        <f t="shared" si="42"/>
        <v>575305.92</v>
      </c>
      <c r="J160" s="41">
        <f t="shared" si="42"/>
        <v>0</v>
      </c>
      <c r="K160" s="42">
        <f t="shared" si="42"/>
        <v>575305.92</v>
      </c>
      <c r="L160" s="41">
        <f t="shared" si="42"/>
        <v>0</v>
      </c>
      <c r="M160" s="42">
        <f t="shared" si="42"/>
        <v>575305.92</v>
      </c>
      <c r="N160" s="41">
        <f>SUM(N161:N169)</f>
        <v>4429</v>
      </c>
      <c r="O160" s="41">
        <f>M160+N160</f>
        <v>579734.92</v>
      </c>
      <c r="P160" s="41">
        <f>SUM(P161:P169)</f>
        <v>6000</v>
      </c>
      <c r="Q160" s="41">
        <f>O160+P160</f>
        <v>585734.92</v>
      </c>
      <c r="R160" s="41">
        <f>SUM(R161:R169)</f>
        <v>-18877.6</v>
      </c>
      <c r="S160" s="41">
        <f t="shared" si="41"/>
        <v>566857.3200000001</v>
      </c>
    </row>
    <row r="161" spans="1:19" ht="120" customHeight="1">
      <c r="A161" s="5" t="s">
        <v>93</v>
      </c>
      <c r="B161" s="50" t="s">
        <v>205</v>
      </c>
      <c r="C161" s="51">
        <v>24073.6</v>
      </c>
      <c r="D161" s="51">
        <v>10956.1</v>
      </c>
      <c r="E161" s="47">
        <v>36200.92</v>
      </c>
      <c r="F161" s="52"/>
      <c r="G161" s="47">
        <f>E161+F161</f>
        <v>36200.92</v>
      </c>
      <c r="H161" s="47"/>
      <c r="I161" s="47">
        <f>G161+H161</f>
        <v>36200.92</v>
      </c>
      <c r="J161" s="47"/>
      <c r="K161" s="47">
        <f>I161+J161</f>
        <v>36200.92</v>
      </c>
      <c r="L161" s="47"/>
      <c r="M161" s="47">
        <f>K161+L161</f>
        <v>36200.92</v>
      </c>
      <c r="N161" s="47"/>
      <c r="O161" s="47">
        <f aca="true" t="shared" si="43" ref="O161:O169">M161+N161</f>
        <v>36200.92</v>
      </c>
      <c r="P161" s="47"/>
      <c r="Q161" s="47">
        <f aca="true" t="shared" si="44" ref="Q161:Q169">O161+P161</f>
        <v>36200.92</v>
      </c>
      <c r="R161" s="47">
        <v>-18895.6</v>
      </c>
      <c r="S161" s="47">
        <f t="shared" si="41"/>
        <v>17305.32</v>
      </c>
    </row>
    <row r="162" spans="1:19" ht="73.5" customHeight="1">
      <c r="A162" s="5" t="s">
        <v>94</v>
      </c>
      <c r="B162" s="50" t="s">
        <v>210</v>
      </c>
      <c r="C162" s="51">
        <v>1401</v>
      </c>
      <c r="D162" s="51">
        <v>146</v>
      </c>
      <c r="E162" s="47">
        <f>C162+D162</f>
        <v>1547</v>
      </c>
      <c r="F162" s="52"/>
      <c r="G162" s="47">
        <f>E162+F162</f>
        <v>1547</v>
      </c>
      <c r="H162" s="47"/>
      <c r="I162" s="47">
        <f>G162+H162</f>
        <v>1547</v>
      </c>
      <c r="J162" s="47"/>
      <c r="K162" s="47">
        <f>I162+J162</f>
        <v>1547</v>
      </c>
      <c r="L162" s="47"/>
      <c r="M162" s="47">
        <f>K162+L162</f>
        <v>1547</v>
      </c>
      <c r="N162" s="47"/>
      <c r="O162" s="47">
        <f t="shared" si="43"/>
        <v>1547</v>
      </c>
      <c r="P162" s="47"/>
      <c r="Q162" s="47">
        <f t="shared" si="44"/>
        <v>1547</v>
      </c>
      <c r="R162" s="47"/>
      <c r="S162" s="47">
        <f t="shared" si="41"/>
        <v>1547</v>
      </c>
    </row>
    <row r="163" spans="1:19" s="31" customFormat="1" ht="87.75" customHeight="1">
      <c r="A163" s="11" t="s">
        <v>95</v>
      </c>
      <c r="B163" s="60" t="s">
        <v>182</v>
      </c>
      <c r="C163" s="45">
        <v>2823</v>
      </c>
      <c r="D163" s="45">
        <v>29</v>
      </c>
      <c r="E163" s="47">
        <f>C163+D163</f>
        <v>2852</v>
      </c>
      <c r="F163" s="47"/>
      <c r="G163" s="47">
        <f>E163+F163</f>
        <v>2852</v>
      </c>
      <c r="H163" s="47"/>
      <c r="I163" s="47">
        <f>G163+H163</f>
        <v>2852</v>
      </c>
      <c r="J163" s="47"/>
      <c r="K163" s="47">
        <f>I163+J163</f>
        <v>2852</v>
      </c>
      <c r="L163" s="47"/>
      <c r="M163" s="47">
        <f>K163+L163</f>
        <v>2852</v>
      </c>
      <c r="N163" s="47"/>
      <c r="O163" s="47">
        <f t="shared" si="43"/>
        <v>2852</v>
      </c>
      <c r="P163" s="47"/>
      <c r="Q163" s="47">
        <f t="shared" si="44"/>
        <v>2852</v>
      </c>
      <c r="R163" s="47"/>
      <c r="S163" s="47">
        <f t="shared" si="41"/>
        <v>2852</v>
      </c>
    </row>
    <row r="164" spans="1:19" s="31" customFormat="1" ht="116.25" customHeight="1">
      <c r="A164" s="11" t="s">
        <v>96</v>
      </c>
      <c r="B164" s="60" t="s">
        <v>97</v>
      </c>
      <c r="C164" s="45">
        <v>18</v>
      </c>
      <c r="D164" s="45"/>
      <c r="E164" s="47">
        <f>C164+D164</f>
        <v>18</v>
      </c>
      <c r="F164" s="47"/>
      <c r="G164" s="47">
        <f>E164+F164</f>
        <v>18</v>
      </c>
      <c r="H164" s="47"/>
      <c r="I164" s="47">
        <f>G164+H164</f>
        <v>18</v>
      </c>
      <c r="J164" s="47"/>
      <c r="K164" s="47">
        <f>I164+J164</f>
        <v>18</v>
      </c>
      <c r="L164" s="47"/>
      <c r="M164" s="47">
        <f>K164+L164</f>
        <v>18</v>
      </c>
      <c r="N164" s="47"/>
      <c r="O164" s="47">
        <f t="shared" si="43"/>
        <v>18</v>
      </c>
      <c r="P164" s="47"/>
      <c r="Q164" s="47">
        <f t="shared" si="44"/>
        <v>18</v>
      </c>
      <c r="R164" s="47"/>
      <c r="S164" s="47">
        <f t="shared" si="41"/>
        <v>18</v>
      </c>
    </row>
    <row r="165" spans="1:19" s="31" customFormat="1" ht="60" customHeight="1">
      <c r="A165" s="11" t="s">
        <v>353</v>
      </c>
      <c r="B165" s="60" t="s">
        <v>362</v>
      </c>
      <c r="C165" s="45"/>
      <c r="D165" s="45"/>
      <c r="E165" s="47"/>
      <c r="F165" s="47"/>
      <c r="G165" s="47"/>
      <c r="H165" s="47"/>
      <c r="I165" s="47"/>
      <c r="J165" s="47"/>
      <c r="K165" s="47"/>
      <c r="L165" s="47"/>
      <c r="M165" s="47"/>
      <c r="N165" s="47">
        <v>2061</v>
      </c>
      <c r="O165" s="47">
        <f t="shared" si="43"/>
        <v>2061</v>
      </c>
      <c r="P165" s="47"/>
      <c r="Q165" s="47">
        <f t="shared" si="44"/>
        <v>2061</v>
      </c>
      <c r="R165" s="47"/>
      <c r="S165" s="47">
        <f t="shared" si="41"/>
        <v>2061</v>
      </c>
    </row>
    <row r="166" spans="1:19" s="31" customFormat="1" ht="84.75" customHeight="1">
      <c r="A166" s="11" t="s">
        <v>240</v>
      </c>
      <c r="B166" s="60" t="s">
        <v>241</v>
      </c>
      <c r="C166" s="45"/>
      <c r="D166" s="45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>
        <v>6000</v>
      </c>
      <c r="Q166" s="47">
        <f t="shared" si="44"/>
        <v>6000</v>
      </c>
      <c r="R166" s="47"/>
      <c r="S166" s="47">
        <f t="shared" si="41"/>
        <v>6000</v>
      </c>
    </row>
    <row r="167" spans="1:19" s="31" customFormat="1" ht="84.75" customHeight="1">
      <c r="A167" s="11" t="s">
        <v>171</v>
      </c>
      <c r="B167" s="60" t="s">
        <v>172</v>
      </c>
      <c r="C167" s="45"/>
      <c r="D167" s="45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>
        <v>18</v>
      </c>
      <c r="S167" s="47">
        <f t="shared" si="41"/>
        <v>18</v>
      </c>
    </row>
    <row r="168" spans="1:19" s="31" customFormat="1" ht="105" customHeight="1">
      <c r="A168" s="11" t="s">
        <v>207</v>
      </c>
      <c r="B168" s="50" t="s">
        <v>359</v>
      </c>
      <c r="C168" s="45"/>
      <c r="D168" s="45">
        <v>629088</v>
      </c>
      <c r="E168" s="47">
        <f>D168</f>
        <v>629088</v>
      </c>
      <c r="F168" s="47"/>
      <c r="G168" s="47">
        <f>E168+F168</f>
        <v>629088</v>
      </c>
      <c r="H168" s="47">
        <v>-94400</v>
      </c>
      <c r="I168" s="47">
        <f>G168+H168</f>
        <v>534688</v>
      </c>
      <c r="J168" s="47"/>
      <c r="K168" s="47">
        <f>I168+J168</f>
        <v>534688</v>
      </c>
      <c r="L168" s="47"/>
      <c r="M168" s="47">
        <f>K168+L168</f>
        <v>534688</v>
      </c>
      <c r="N168" s="47"/>
      <c r="O168" s="47">
        <f t="shared" si="43"/>
        <v>534688</v>
      </c>
      <c r="P168" s="47"/>
      <c r="Q168" s="47">
        <f t="shared" si="44"/>
        <v>534688</v>
      </c>
      <c r="R168" s="47"/>
      <c r="S168" s="47">
        <f t="shared" si="41"/>
        <v>534688</v>
      </c>
    </row>
    <row r="169" spans="1:19" s="31" customFormat="1" ht="132.75" customHeight="1">
      <c r="A169" s="11" t="s">
        <v>354</v>
      </c>
      <c r="B169" s="50" t="s">
        <v>236</v>
      </c>
      <c r="C169" s="45"/>
      <c r="D169" s="45"/>
      <c r="E169" s="47"/>
      <c r="F169" s="47"/>
      <c r="G169" s="47"/>
      <c r="H169" s="47"/>
      <c r="I169" s="47"/>
      <c r="J169" s="47"/>
      <c r="K169" s="47"/>
      <c r="L169" s="47"/>
      <c r="M169" s="47"/>
      <c r="N169" s="47">
        <v>2368</v>
      </c>
      <c r="O169" s="47">
        <f t="shared" si="43"/>
        <v>2368</v>
      </c>
      <c r="P169" s="47"/>
      <c r="Q169" s="47">
        <f t="shared" si="44"/>
        <v>2368</v>
      </c>
      <c r="R169" s="47"/>
      <c r="S169" s="47">
        <f t="shared" si="41"/>
        <v>2368</v>
      </c>
    </row>
    <row r="170" spans="1:20" s="30" customFormat="1" ht="54" customHeight="1">
      <c r="A170" s="4" t="s">
        <v>98</v>
      </c>
      <c r="B170" s="63" t="s">
        <v>99</v>
      </c>
      <c r="C170" s="64" t="e">
        <f>C171+#REF!</f>
        <v>#REF!</v>
      </c>
      <c r="D170" s="65"/>
      <c r="E170" s="41">
        <f aca="true" t="shared" si="45" ref="E170:O170">E171+E207</f>
        <v>99554</v>
      </c>
      <c r="F170" s="41">
        <f t="shared" si="45"/>
        <v>502.8999999999999</v>
      </c>
      <c r="G170" s="41" t="e">
        <f t="shared" si="45"/>
        <v>#REF!</v>
      </c>
      <c r="H170" s="41" t="e">
        <f t="shared" si="45"/>
        <v>#REF!</v>
      </c>
      <c r="I170" s="41" t="e">
        <f t="shared" si="45"/>
        <v>#REF!</v>
      </c>
      <c r="J170" s="41" t="e">
        <f t="shared" si="45"/>
        <v>#REF!</v>
      </c>
      <c r="K170" s="41" t="e">
        <f t="shared" si="45"/>
        <v>#REF!</v>
      </c>
      <c r="L170" s="41" t="e">
        <f t="shared" si="45"/>
        <v>#REF!</v>
      </c>
      <c r="M170" s="41">
        <f t="shared" si="45"/>
        <v>104626.51000000001</v>
      </c>
      <c r="N170" s="41">
        <f t="shared" si="45"/>
        <v>2726.8999999999996</v>
      </c>
      <c r="O170" s="41">
        <f t="shared" si="45"/>
        <v>107353.41</v>
      </c>
      <c r="P170" s="41">
        <f>P171+P207</f>
        <v>-3295.4699999999993</v>
      </c>
      <c r="Q170" s="41">
        <f>Q171+Q207</f>
        <v>104057.94</v>
      </c>
      <c r="R170" s="41">
        <f>R171+R207</f>
        <v>291.27</v>
      </c>
      <c r="S170" s="41">
        <f>S171+S207</f>
        <v>104349.21000000002</v>
      </c>
      <c r="T170" s="71"/>
    </row>
    <row r="171" spans="1:20" s="30" customFormat="1" ht="30.75" customHeight="1">
      <c r="A171" s="4" t="s">
        <v>100</v>
      </c>
      <c r="B171" s="63" t="s">
        <v>101</v>
      </c>
      <c r="C171" s="64" t="e">
        <f>C172+#REF!</f>
        <v>#REF!</v>
      </c>
      <c r="D171" s="65"/>
      <c r="E171" s="41">
        <f aca="true" t="shared" si="46" ref="E171:O171">E172+E203</f>
        <v>95389.2</v>
      </c>
      <c r="F171" s="41">
        <f t="shared" si="46"/>
        <v>356.69999999999993</v>
      </c>
      <c r="G171" s="41">
        <f t="shared" si="46"/>
        <v>95745.90000000001</v>
      </c>
      <c r="H171" s="41">
        <f t="shared" si="46"/>
        <v>2260.8599999999997</v>
      </c>
      <c r="I171" s="41">
        <f t="shared" si="46"/>
        <v>98006.76</v>
      </c>
      <c r="J171" s="41">
        <f t="shared" si="46"/>
        <v>431.21</v>
      </c>
      <c r="K171" s="41">
        <f t="shared" si="46"/>
        <v>98437.97</v>
      </c>
      <c r="L171" s="41">
        <f t="shared" si="46"/>
        <v>842.5799999999999</v>
      </c>
      <c r="M171" s="41">
        <f t="shared" si="46"/>
        <v>99280.55000000002</v>
      </c>
      <c r="N171" s="41">
        <f t="shared" si="46"/>
        <v>2361.2</v>
      </c>
      <c r="O171" s="41">
        <f t="shared" si="46"/>
        <v>101641.75</v>
      </c>
      <c r="P171" s="41">
        <f>P172+P203</f>
        <v>-4140.469999999999</v>
      </c>
      <c r="Q171" s="41">
        <f>Q172+Q203</f>
        <v>97501.28</v>
      </c>
      <c r="R171" s="41">
        <f>R172+R203</f>
        <v>-80.03</v>
      </c>
      <c r="S171" s="41">
        <f>S172+S203</f>
        <v>97421.25000000001</v>
      </c>
      <c r="T171" s="71"/>
    </row>
    <row r="172" spans="1:20" s="30" customFormat="1" ht="72.75" customHeight="1">
      <c r="A172" s="4" t="s">
        <v>300</v>
      </c>
      <c r="B172" s="63" t="s">
        <v>209</v>
      </c>
      <c r="C172" s="64">
        <f>C173+C185</f>
        <v>94348.3</v>
      </c>
      <c r="D172" s="65"/>
      <c r="E172" s="41">
        <f aca="true" t="shared" si="47" ref="E172:K172">E173+E185</f>
        <v>95387</v>
      </c>
      <c r="F172" s="41">
        <f t="shared" si="47"/>
        <v>327.79999999999995</v>
      </c>
      <c r="G172" s="41">
        <f t="shared" si="47"/>
        <v>95714.8</v>
      </c>
      <c r="H172" s="41">
        <f t="shared" si="47"/>
        <v>2132.16</v>
      </c>
      <c r="I172" s="41">
        <f t="shared" si="47"/>
        <v>97846.95999999999</v>
      </c>
      <c r="J172" s="41">
        <f t="shared" si="47"/>
        <v>431.21</v>
      </c>
      <c r="K172" s="41">
        <f t="shared" si="47"/>
        <v>98278.17</v>
      </c>
      <c r="L172" s="41">
        <f aca="true" t="shared" si="48" ref="L172:Q172">L173+L185</f>
        <v>842.5799999999999</v>
      </c>
      <c r="M172" s="41">
        <f t="shared" si="48"/>
        <v>99120.75000000001</v>
      </c>
      <c r="N172" s="41">
        <f t="shared" si="48"/>
        <v>2350.7</v>
      </c>
      <c r="O172" s="41">
        <f t="shared" si="48"/>
        <v>101471.45</v>
      </c>
      <c r="P172" s="41">
        <f t="shared" si="48"/>
        <v>-4309.969999999999</v>
      </c>
      <c r="Q172" s="41">
        <f t="shared" si="48"/>
        <v>97161.48</v>
      </c>
      <c r="R172" s="41">
        <f>R173+R185</f>
        <v>-51.370000000000005</v>
      </c>
      <c r="S172" s="41">
        <f>S173+S185</f>
        <v>97110.11000000002</v>
      </c>
      <c r="T172" s="71"/>
    </row>
    <row r="173" spans="1:20" s="30" customFormat="1" ht="36" customHeight="1">
      <c r="A173" s="4" t="s">
        <v>102</v>
      </c>
      <c r="B173" s="63" t="s">
        <v>211</v>
      </c>
      <c r="C173" s="64">
        <f>SUM(C174:C184)</f>
        <v>14226.2</v>
      </c>
      <c r="D173" s="65"/>
      <c r="E173" s="41">
        <f aca="true" t="shared" si="49" ref="E173:E184">C173+D173</f>
        <v>14226.2</v>
      </c>
      <c r="F173" s="66"/>
      <c r="G173" s="41">
        <f aca="true" t="shared" si="50" ref="G173:G202">E173+F173</f>
        <v>14226.2</v>
      </c>
      <c r="H173" s="67">
        <f>SUM(H174:H184)</f>
        <v>-58.31999999999999</v>
      </c>
      <c r="I173" s="41">
        <f aca="true" t="shared" si="51" ref="I173:I184">G173+H173</f>
        <v>14167.880000000001</v>
      </c>
      <c r="J173" s="67">
        <f>SUM(J174:J184)</f>
        <v>-12.69</v>
      </c>
      <c r="K173" s="41">
        <f aca="true" t="shared" si="52" ref="K173:K184">I173+J173</f>
        <v>14155.19</v>
      </c>
      <c r="L173" s="67">
        <f>SUM(L174:L184)</f>
        <v>12.780000000000003</v>
      </c>
      <c r="M173" s="41">
        <f aca="true" t="shared" si="53" ref="M173:M184">K173+L173</f>
        <v>14167.970000000001</v>
      </c>
      <c r="N173" s="67">
        <f>SUM(N174:N184)</f>
        <v>106.7</v>
      </c>
      <c r="O173" s="41">
        <f aca="true" t="shared" si="54" ref="O173:O184">M173+N173</f>
        <v>14274.670000000002</v>
      </c>
      <c r="P173" s="67">
        <f>SUM(P174:P184)</f>
        <v>-2320.72</v>
      </c>
      <c r="Q173" s="41">
        <f aca="true" t="shared" si="55" ref="Q173:Q184">O173+P173</f>
        <v>11953.950000000003</v>
      </c>
      <c r="R173" s="67">
        <f>SUM(R174:R184)</f>
        <v>-857.16</v>
      </c>
      <c r="S173" s="41">
        <f aca="true" t="shared" si="56" ref="S173:S184">Q173+R173</f>
        <v>11096.790000000003</v>
      </c>
      <c r="T173" s="71"/>
    </row>
    <row r="174" spans="1:19" ht="31.5">
      <c r="A174" s="5" t="s">
        <v>103</v>
      </c>
      <c r="B174" s="68" t="s">
        <v>104</v>
      </c>
      <c r="C174" s="69">
        <v>758.6</v>
      </c>
      <c r="D174" s="53"/>
      <c r="E174" s="47">
        <f t="shared" si="49"/>
        <v>758.6</v>
      </c>
      <c r="F174" s="54"/>
      <c r="G174" s="47">
        <f t="shared" si="50"/>
        <v>758.6</v>
      </c>
      <c r="H174" s="55">
        <v>-107.82</v>
      </c>
      <c r="I174" s="47">
        <f t="shared" si="51"/>
        <v>650.78</v>
      </c>
      <c r="J174" s="55"/>
      <c r="K174" s="47">
        <f t="shared" si="52"/>
        <v>650.78</v>
      </c>
      <c r="L174" s="55">
        <v>27.12</v>
      </c>
      <c r="M174" s="47">
        <f t="shared" si="53"/>
        <v>677.9</v>
      </c>
      <c r="N174" s="55"/>
      <c r="O174" s="47">
        <f t="shared" si="54"/>
        <v>677.9</v>
      </c>
      <c r="P174" s="55"/>
      <c r="Q174" s="47">
        <f t="shared" si="55"/>
        <v>677.9</v>
      </c>
      <c r="R174" s="55"/>
      <c r="S174" s="47">
        <f t="shared" si="56"/>
        <v>677.9</v>
      </c>
    </row>
    <row r="175" spans="1:19" ht="31.5">
      <c r="A175" s="5" t="s">
        <v>105</v>
      </c>
      <c r="B175" s="68" t="s">
        <v>106</v>
      </c>
      <c r="C175" s="69">
        <v>53</v>
      </c>
      <c r="D175" s="53"/>
      <c r="E175" s="47">
        <f t="shared" si="49"/>
        <v>53</v>
      </c>
      <c r="F175" s="54"/>
      <c r="G175" s="47">
        <f t="shared" si="50"/>
        <v>53</v>
      </c>
      <c r="H175" s="55">
        <v>15.1</v>
      </c>
      <c r="I175" s="47">
        <f t="shared" si="51"/>
        <v>68.1</v>
      </c>
      <c r="J175" s="55"/>
      <c r="K175" s="47">
        <f t="shared" si="52"/>
        <v>68.1</v>
      </c>
      <c r="L175" s="55">
        <v>0.1</v>
      </c>
      <c r="M175" s="47">
        <f t="shared" si="53"/>
        <v>68.19999999999999</v>
      </c>
      <c r="N175" s="55"/>
      <c r="O175" s="47">
        <f t="shared" si="54"/>
        <v>68.19999999999999</v>
      </c>
      <c r="P175" s="55"/>
      <c r="Q175" s="47">
        <f t="shared" si="55"/>
        <v>68.19999999999999</v>
      </c>
      <c r="R175" s="55"/>
      <c r="S175" s="47">
        <f t="shared" si="56"/>
        <v>68.19999999999999</v>
      </c>
    </row>
    <row r="176" spans="1:19" ht="31.5">
      <c r="A176" s="5" t="s">
        <v>107</v>
      </c>
      <c r="B176" s="68" t="s">
        <v>108</v>
      </c>
      <c r="C176" s="69">
        <v>98.9</v>
      </c>
      <c r="D176" s="53"/>
      <c r="E176" s="47">
        <f t="shared" si="49"/>
        <v>98.9</v>
      </c>
      <c r="F176" s="54"/>
      <c r="G176" s="47">
        <f t="shared" si="50"/>
        <v>98.9</v>
      </c>
      <c r="H176" s="55">
        <v>40.6</v>
      </c>
      <c r="I176" s="47">
        <f t="shared" si="51"/>
        <v>139.5</v>
      </c>
      <c r="J176" s="55"/>
      <c r="K176" s="47">
        <f t="shared" si="52"/>
        <v>139.5</v>
      </c>
      <c r="L176" s="55">
        <v>-12.6</v>
      </c>
      <c r="M176" s="47">
        <f t="shared" si="53"/>
        <v>126.9</v>
      </c>
      <c r="N176" s="55"/>
      <c r="O176" s="47">
        <f t="shared" si="54"/>
        <v>126.9</v>
      </c>
      <c r="P176" s="55"/>
      <c r="Q176" s="47">
        <f t="shared" si="55"/>
        <v>126.9</v>
      </c>
      <c r="R176" s="55"/>
      <c r="S176" s="47">
        <f t="shared" si="56"/>
        <v>126.9</v>
      </c>
    </row>
    <row r="177" spans="1:19" ht="31.5">
      <c r="A177" s="5" t="s">
        <v>109</v>
      </c>
      <c r="B177" s="68" t="s">
        <v>110</v>
      </c>
      <c r="C177" s="69">
        <v>36.4</v>
      </c>
      <c r="D177" s="53"/>
      <c r="E177" s="47">
        <f t="shared" si="49"/>
        <v>36.4</v>
      </c>
      <c r="F177" s="54"/>
      <c r="G177" s="47">
        <f t="shared" si="50"/>
        <v>36.4</v>
      </c>
      <c r="H177" s="55">
        <v>10.6</v>
      </c>
      <c r="I177" s="47">
        <f t="shared" si="51"/>
        <v>47</v>
      </c>
      <c r="J177" s="55"/>
      <c r="K177" s="47">
        <f t="shared" si="52"/>
        <v>47</v>
      </c>
      <c r="L177" s="55"/>
      <c r="M177" s="47">
        <f t="shared" si="53"/>
        <v>47</v>
      </c>
      <c r="N177" s="55"/>
      <c r="O177" s="47">
        <f t="shared" si="54"/>
        <v>47</v>
      </c>
      <c r="P177" s="55"/>
      <c r="Q177" s="47">
        <f t="shared" si="55"/>
        <v>47</v>
      </c>
      <c r="R177" s="55"/>
      <c r="S177" s="47">
        <f t="shared" si="56"/>
        <v>47</v>
      </c>
    </row>
    <row r="178" spans="1:19" ht="31.5">
      <c r="A178" s="5" t="s">
        <v>109</v>
      </c>
      <c r="B178" s="68" t="s">
        <v>111</v>
      </c>
      <c r="C178" s="69">
        <v>55.3</v>
      </c>
      <c r="D178" s="53"/>
      <c r="E178" s="47">
        <f t="shared" si="49"/>
        <v>55.3</v>
      </c>
      <c r="F178" s="54"/>
      <c r="G178" s="47">
        <f t="shared" si="50"/>
        <v>55.3</v>
      </c>
      <c r="H178" s="55">
        <v>11.4</v>
      </c>
      <c r="I178" s="47">
        <f t="shared" si="51"/>
        <v>66.7</v>
      </c>
      <c r="J178" s="55"/>
      <c r="K178" s="47">
        <f t="shared" si="52"/>
        <v>66.7</v>
      </c>
      <c r="L178" s="55">
        <v>-1.84</v>
      </c>
      <c r="M178" s="47">
        <f t="shared" si="53"/>
        <v>64.86</v>
      </c>
      <c r="N178" s="55"/>
      <c r="O178" s="47">
        <f t="shared" si="54"/>
        <v>64.86</v>
      </c>
      <c r="P178" s="55"/>
      <c r="Q178" s="47">
        <f t="shared" si="55"/>
        <v>64.86</v>
      </c>
      <c r="R178" s="55"/>
      <c r="S178" s="47">
        <f t="shared" si="56"/>
        <v>64.86</v>
      </c>
    </row>
    <row r="179" spans="1:19" ht="31.5" hidden="1" outlineLevel="1">
      <c r="A179" s="5" t="s">
        <v>112</v>
      </c>
      <c r="B179" s="68" t="s">
        <v>154</v>
      </c>
      <c r="C179" s="69">
        <v>0</v>
      </c>
      <c r="D179" s="53"/>
      <c r="E179" s="47">
        <f t="shared" si="49"/>
        <v>0</v>
      </c>
      <c r="F179" s="54"/>
      <c r="G179" s="47">
        <f t="shared" si="50"/>
        <v>0</v>
      </c>
      <c r="H179" s="55"/>
      <c r="I179" s="47">
        <f t="shared" si="51"/>
        <v>0</v>
      </c>
      <c r="J179" s="55"/>
      <c r="K179" s="47">
        <f t="shared" si="52"/>
        <v>0</v>
      </c>
      <c r="L179" s="55"/>
      <c r="M179" s="47">
        <f t="shared" si="53"/>
        <v>0</v>
      </c>
      <c r="N179" s="55"/>
      <c r="O179" s="47">
        <f t="shared" si="54"/>
        <v>0</v>
      </c>
      <c r="P179" s="55"/>
      <c r="Q179" s="47">
        <f t="shared" si="55"/>
        <v>0</v>
      </c>
      <c r="R179" s="55"/>
      <c r="S179" s="47">
        <f t="shared" si="56"/>
        <v>0</v>
      </c>
    </row>
    <row r="180" spans="1:19" ht="31.5" collapsed="1">
      <c r="A180" s="5" t="s">
        <v>113</v>
      </c>
      <c r="B180" s="68" t="s">
        <v>235</v>
      </c>
      <c r="C180" s="69">
        <v>92.2</v>
      </c>
      <c r="D180" s="53"/>
      <c r="E180" s="47">
        <f t="shared" si="49"/>
        <v>92.2</v>
      </c>
      <c r="F180" s="54"/>
      <c r="G180" s="47">
        <f t="shared" si="50"/>
        <v>92.2</v>
      </c>
      <c r="H180" s="55">
        <v>1.8</v>
      </c>
      <c r="I180" s="47">
        <f t="shared" si="51"/>
        <v>94</v>
      </c>
      <c r="J180" s="55"/>
      <c r="K180" s="47">
        <f t="shared" si="52"/>
        <v>94</v>
      </c>
      <c r="L180" s="55"/>
      <c r="M180" s="47">
        <f t="shared" si="53"/>
        <v>94</v>
      </c>
      <c r="N180" s="55"/>
      <c r="O180" s="47">
        <f t="shared" si="54"/>
        <v>94</v>
      </c>
      <c r="P180" s="55"/>
      <c r="Q180" s="47">
        <f t="shared" si="55"/>
        <v>94</v>
      </c>
      <c r="R180" s="55"/>
      <c r="S180" s="47">
        <f t="shared" si="56"/>
        <v>94</v>
      </c>
    </row>
    <row r="181" spans="1:19" ht="31.5">
      <c r="A181" s="5" t="s">
        <v>115</v>
      </c>
      <c r="B181" s="68" t="s">
        <v>116</v>
      </c>
      <c r="C181" s="69">
        <v>86.4</v>
      </c>
      <c r="D181" s="53"/>
      <c r="E181" s="47">
        <f t="shared" si="49"/>
        <v>86.4</v>
      </c>
      <c r="F181" s="54"/>
      <c r="G181" s="47">
        <f t="shared" si="50"/>
        <v>86.4</v>
      </c>
      <c r="H181" s="55">
        <v>-30</v>
      </c>
      <c r="I181" s="47">
        <f t="shared" si="51"/>
        <v>56.400000000000006</v>
      </c>
      <c r="J181" s="55">
        <v>-12.69</v>
      </c>
      <c r="K181" s="47">
        <f t="shared" si="52"/>
        <v>43.71000000000001</v>
      </c>
      <c r="L181" s="55"/>
      <c r="M181" s="47">
        <f t="shared" si="53"/>
        <v>43.71000000000001</v>
      </c>
      <c r="N181" s="55"/>
      <c r="O181" s="47">
        <f t="shared" si="54"/>
        <v>43.71000000000001</v>
      </c>
      <c r="P181" s="55"/>
      <c r="Q181" s="47">
        <f t="shared" si="55"/>
        <v>43.71000000000001</v>
      </c>
      <c r="R181" s="55"/>
      <c r="S181" s="47">
        <f t="shared" si="56"/>
        <v>43.71000000000001</v>
      </c>
    </row>
    <row r="182" spans="1:19" ht="15.75">
      <c r="A182" s="5" t="s">
        <v>117</v>
      </c>
      <c r="B182" s="68" t="s">
        <v>275</v>
      </c>
      <c r="C182" s="69">
        <v>5256.1</v>
      </c>
      <c r="D182" s="53"/>
      <c r="E182" s="47">
        <f t="shared" si="49"/>
        <v>5256.1</v>
      </c>
      <c r="F182" s="54"/>
      <c r="G182" s="47">
        <f t="shared" si="50"/>
        <v>5256.1</v>
      </c>
      <c r="H182" s="55"/>
      <c r="I182" s="47">
        <f t="shared" si="51"/>
        <v>5256.1</v>
      </c>
      <c r="J182" s="55"/>
      <c r="K182" s="47">
        <f t="shared" si="52"/>
        <v>5256.1</v>
      </c>
      <c r="L182" s="55"/>
      <c r="M182" s="47">
        <f t="shared" si="53"/>
        <v>5256.1</v>
      </c>
      <c r="N182" s="55"/>
      <c r="O182" s="47">
        <f t="shared" si="54"/>
        <v>5256.1</v>
      </c>
      <c r="P182" s="55"/>
      <c r="Q182" s="47">
        <f t="shared" si="55"/>
        <v>5256.1</v>
      </c>
      <c r="R182" s="55">
        <v>-857.16</v>
      </c>
      <c r="S182" s="47">
        <f t="shared" si="56"/>
        <v>4398.9400000000005</v>
      </c>
    </row>
    <row r="183" spans="1:19" ht="15.75">
      <c r="A183" s="5" t="s">
        <v>118</v>
      </c>
      <c r="B183" s="68" t="s">
        <v>276</v>
      </c>
      <c r="C183" s="69">
        <v>2172</v>
      </c>
      <c r="D183" s="53"/>
      <c r="E183" s="47">
        <f t="shared" si="49"/>
        <v>2172</v>
      </c>
      <c r="F183" s="54"/>
      <c r="G183" s="47">
        <f t="shared" si="50"/>
        <v>2172</v>
      </c>
      <c r="H183" s="55"/>
      <c r="I183" s="47">
        <f t="shared" si="51"/>
        <v>2172</v>
      </c>
      <c r="J183" s="55"/>
      <c r="K183" s="47">
        <f t="shared" si="52"/>
        <v>2172</v>
      </c>
      <c r="L183" s="55"/>
      <c r="M183" s="47">
        <f t="shared" si="53"/>
        <v>2172</v>
      </c>
      <c r="N183" s="55">
        <v>106.7</v>
      </c>
      <c r="O183" s="47">
        <f t="shared" si="54"/>
        <v>2278.7</v>
      </c>
      <c r="P183" s="55"/>
      <c r="Q183" s="47">
        <f t="shared" si="55"/>
        <v>2278.7</v>
      </c>
      <c r="R183" s="55"/>
      <c r="S183" s="47">
        <f t="shared" si="56"/>
        <v>2278.7</v>
      </c>
    </row>
    <row r="184" spans="1:19" ht="15.75">
      <c r="A184" s="5" t="s">
        <v>119</v>
      </c>
      <c r="B184" s="68" t="s">
        <v>120</v>
      </c>
      <c r="C184" s="69">
        <v>5617.3</v>
      </c>
      <c r="D184" s="53"/>
      <c r="E184" s="47">
        <f t="shared" si="49"/>
        <v>5617.3</v>
      </c>
      <c r="F184" s="54"/>
      <c r="G184" s="47">
        <f t="shared" si="50"/>
        <v>5617.3</v>
      </c>
      <c r="H184" s="55"/>
      <c r="I184" s="47">
        <f t="shared" si="51"/>
        <v>5617.3</v>
      </c>
      <c r="J184" s="55"/>
      <c r="K184" s="47">
        <f t="shared" si="52"/>
        <v>5617.3</v>
      </c>
      <c r="L184" s="55"/>
      <c r="M184" s="47">
        <f t="shared" si="53"/>
        <v>5617.3</v>
      </c>
      <c r="N184" s="55"/>
      <c r="O184" s="47">
        <f t="shared" si="54"/>
        <v>5617.3</v>
      </c>
      <c r="P184" s="55">
        <v>-2320.72</v>
      </c>
      <c r="Q184" s="47">
        <f t="shared" si="55"/>
        <v>3296.5800000000004</v>
      </c>
      <c r="R184" s="55"/>
      <c r="S184" s="47">
        <f t="shared" si="56"/>
        <v>3296.5800000000004</v>
      </c>
    </row>
    <row r="185" spans="1:20" s="30" customFormat="1" ht="21" customHeight="1">
      <c r="A185" s="4" t="s">
        <v>121</v>
      </c>
      <c r="B185" s="63" t="s">
        <v>212</v>
      </c>
      <c r="C185" s="64">
        <f>SUM(C186:C202)</f>
        <v>80122.1</v>
      </c>
      <c r="D185" s="65"/>
      <c r="E185" s="41">
        <f aca="true" t="shared" si="57" ref="E185:K185">SUM(E186:E202)</f>
        <v>81160.8</v>
      </c>
      <c r="F185" s="41">
        <f t="shared" si="57"/>
        <v>327.79999999999995</v>
      </c>
      <c r="G185" s="41">
        <f t="shared" si="57"/>
        <v>81488.6</v>
      </c>
      <c r="H185" s="41">
        <f t="shared" si="57"/>
        <v>2190.48</v>
      </c>
      <c r="I185" s="41">
        <f t="shared" si="57"/>
        <v>83679.07999999999</v>
      </c>
      <c r="J185" s="41">
        <f t="shared" si="57"/>
        <v>443.9</v>
      </c>
      <c r="K185" s="41">
        <f t="shared" si="57"/>
        <v>84122.98</v>
      </c>
      <c r="L185" s="41">
        <f aca="true" t="shared" si="58" ref="L185:Q185">SUM(L186:L202)</f>
        <v>829.8</v>
      </c>
      <c r="M185" s="41">
        <f t="shared" si="58"/>
        <v>84952.78000000001</v>
      </c>
      <c r="N185" s="41">
        <f t="shared" si="58"/>
        <v>2244</v>
      </c>
      <c r="O185" s="41">
        <f t="shared" si="58"/>
        <v>87196.78</v>
      </c>
      <c r="P185" s="41">
        <f t="shared" si="58"/>
        <v>-1989.25</v>
      </c>
      <c r="Q185" s="41">
        <f t="shared" si="58"/>
        <v>85207.53</v>
      </c>
      <c r="R185" s="41">
        <f>SUM(R186:R202)</f>
        <v>805.79</v>
      </c>
      <c r="S185" s="41">
        <f>SUM(S186:S202)</f>
        <v>86013.32</v>
      </c>
      <c r="T185" s="71"/>
    </row>
    <row r="186" spans="1:19" ht="31.5">
      <c r="A186" s="5" t="s">
        <v>122</v>
      </c>
      <c r="B186" s="68" t="s">
        <v>104</v>
      </c>
      <c r="C186" s="69">
        <v>58100.2</v>
      </c>
      <c r="D186" s="53"/>
      <c r="E186" s="47">
        <v>59068.9</v>
      </c>
      <c r="F186" s="54">
        <v>91.1</v>
      </c>
      <c r="G186" s="47">
        <f t="shared" si="50"/>
        <v>59160</v>
      </c>
      <c r="H186" s="55">
        <v>546.4</v>
      </c>
      <c r="I186" s="47">
        <f aca="true" t="shared" si="59" ref="I186:I202">G186+H186</f>
        <v>59706.4</v>
      </c>
      <c r="J186" s="55">
        <f>60.4</f>
        <v>60.4</v>
      </c>
      <c r="K186" s="47">
        <f aca="true" t="shared" si="60" ref="K186:K202">I186+J186</f>
        <v>59766.8</v>
      </c>
      <c r="L186" s="55">
        <f>122.3</f>
        <v>122.3</v>
      </c>
      <c r="M186" s="47">
        <f aca="true" t="shared" si="61" ref="M186:M202">K186+L186</f>
        <v>59889.100000000006</v>
      </c>
      <c r="N186" s="55">
        <v>1527.5</v>
      </c>
      <c r="O186" s="47">
        <f aca="true" t="shared" si="62" ref="O186:O202">M186+N186</f>
        <v>61416.600000000006</v>
      </c>
      <c r="P186" s="55">
        <v>-46.4</v>
      </c>
      <c r="Q186" s="47">
        <f aca="true" t="shared" si="63" ref="Q186:Q202">O186+P186</f>
        <v>61370.200000000004</v>
      </c>
      <c r="R186" s="55">
        <v>729</v>
      </c>
      <c r="S186" s="47">
        <f aca="true" t="shared" si="64" ref="S186:S202">Q186+R186</f>
        <v>62099.200000000004</v>
      </c>
    </row>
    <row r="187" spans="1:19" ht="31.5" hidden="1" outlineLevel="1">
      <c r="A187" s="5" t="s">
        <v>123</v>
      </c>
      <c r="B187" s="68" t="s">
        <v>106</v>
      </c>
      <c r="C187" s="69">
        <v>0</v>
      </c>
      <c r="D187" s="53"/>
      <c r="E187" s="47">
        <f>C187+D187</f>
        <v>0</v>
      </c>
      <c r="F187" s="54"/>
      <c r="G187" s="47">
        <f t="shared" si="50"/>
        <v>0</v>
      </c>
      <c r="H187" s="55"/>
      <c r="I187" s="47">
        <f t="shared" si="59"/>
        <v>0</v>
      </c>
      <c r="J187" s="55"/>
      <c r="K187" s="47">
        <f t="shared" si="60"/>
        <v>0</v>
      </c>
      <c r="L187" s="55"/>
      <c r="M187" s="47">
        <f t="shared" si="61"/>
        <v>0</v>
      </c>
      <c r="N187" s="55"/>
      <c r="O187" s="47">
        <f t="shared" si="62"/>
        <v>0</v>
      </c>
      <c r="P187" s="55"/>
      <c r="Q187" s="47">
        <f t="shared" si="63"/>
        <v>0</v>
      </c>
      <c r="R187" s="55"/>
      <c r="S187" s="47">
        <f t="shared" si="64"/>
        <v>0</v>
      </c>
    </row>
    <row r="188" spans="1:19" ht="31.5" collapsed="1">
      <c r="A188" s="5" t="s">
        <v>124</v>
      </c>
      <c r="B188" s="68" t="s">
        <v>108</v>
      </c>
      <c r="C188" s="69">
        <v>180</v>
      </c>
      <c r="D188" s="53"/>
      <c r="E188" s="47">
        <f>C188+D188</f>
        <v>180</v>
      </c>
      <c r="F188" s="54"/>
      <c r="G188" s="47">
        <f t="shared" si="50"/>
        <v>180</v>
      </c>
      <c r="H188" s="55">
        <v>-180</v>
      </c>
      <c r="I188" s="47">
        <f t="shared" si="59"/>
        <v>0</v>
      </c>
      <c r="J188" s="55"/>
      <c r="K188" s="47">
        <f t="shared" si="60"/>
        <v>0</v>
      </c>
      <c r="L188" s="55"/>
      <c r="M188" s="47">
        <f t="shared" si="61"/>
        <v>0</v>
      </c>
      <c r="N188" s="55"/>
      <c r="O188" s="47">
        <f t="shared" si="62"/>
        <v>0</v>
      </c>
      <c r="P188" s="55"/>
      <c r="Q188" s="47">
        <f t="shared" si="63"/>
        <v>0</v>
      </c>
      <c r="R188" s="55"/>
      <c r="S188" s="47">
        <f t="shared" si="64"/>
        <v>0</v>
      </c>
    </row>
    <row r="189" spans="1:19" ht="15.75" customHeight="1">
      <c r="A189" s="5" t="s">
        <v>296</v>
      </c>
      <c r="B189" s="68" t="s">
        <v>110</v>
      </c>
      <c r="C189" s="69"/>
      <c r="D189" s="53"/>
      <c r="E189" s="47"/>
      <c r="F189" s="54"/>
      <c r="G189" s="47">
        <v>0</v>
      </c>
      <c r="H189" s="55">
        <v>173.2</v>
      </c>
      <c r="I189" s="47">
        <f t="shared" si="59"/>
        <v>173.2</v>
      </c>
      <c r="J189" s="55"/>
      <c r="K189" s="47">
        <f t="shared" si="60"/>
        <v>173.2</v>
      </c>
      <c r="L189" s="55">
        <v>113.1</v>
      </c>
      <c r="M189" s="47">
        <f t="shared" si="61"/>
        <v>286.29999999999995</v>
      </c>
      <c r="N189" s="55"/>
      <c r="O189" s="47">
        <f t="shared" si="62"/>
        <v>286.29999999999995</v>
      </c>
      <c r="P189" s="55">
        <v>67.85</v>
      </c>
      <c r="Q189" s="47">
        <f t="shared" si="63"/>
        <v>354.15</v>
      </c>
      <c r="R189" s="55">
        <v>127.54</v>
      </c>
      <c r="S189" s="47">
        <f t="shared" si="64"/>
        <v>481.69</v>
      </c>
    </row>
    <row r="190" spans="1:19" ht="31.5">
      <c r="A190" s="5" t="s">
        <v>125</v>
      </c>
      <c r="B190" s="68" t="s">
        <v>111</v>
      </c>
      <c r="C190" s="69">
        <v>840</v>
      </c>
      <c r="D190" s="53"/>
      <c r="E190" s="47">
        <v>910</v>
      </c>
      <c r="F190" s="54">
        <v>100</v>
      </c>
      <c r="G190" s="47">
        <f t="shared" si="50"/>
        <v>1010</v>
      </c>
      <c r="H190" s="55">
        <v>30</v>
      </c>
      <c r="I190" s="47">
        <f t="shared" si="59"/>
        <v>1040</v>
      </c>
      <c r="J190" s="55"/>
      <c r="K190" s="47">
        <f t="shared" si="60"/>
        <v>1040</v>
      </c>
      <c r="L190" s="55"/>
      <c r="M190" s="47">
        <f t="shared" si="61"/>
        <v>1040</v>
      </c>
      <c r="N190" s="55">
        <v>50</v>
      </c>
      <c r="O190" s="47">
        <f t="shared" si="62"/>
        <v>1090</v>
      </c>
      <c r="P190" s="55">
        <v>100</v>
      </c>
      <c r="Q190" s="47">
        <f t="shared" si="63"/>
        <v>1190</v>
      </c>
      <c r="R190" s="55">
        <v>130</v>
      </c>
      <c r="S190" s="47">
        <f t="shared" si="64"/>
        <v>1320</v>
      </c>
    </row>
    <row r="191" spans="1:19" ht="31.5">
      <c r="A191" s="5" t="s">
        <v>297</v>
      </c>
      <c r="B191" s="68" t="s">
        <v>237</v>
      </c>
      <c r="C191" s="69"/>
      <c r="D191" s="53"/>
      <c r="E191" s="47"/>
      <c r="F191" s="54"/>
      <c r="G191" s="47">
        <v>0</v>
      </c>
      <c r="H191" s="55">
        <v>1008</v>
      </c>
      <c r="I191" s="47">
        <f t="shared" si="59"/>
        <v>1008</v>
      </c>
      <c r="J191" s="55"/>
      <c r="K191" s="47">
        <f t="shared" si="60"/>
        <v>1008</v>
      </c>
      <c r="L191" s="55"/>
      <c r="M191" s="47">
        <f t="shared" si="61"/>
        <v>1008</v>
      </c>
      <c r="N191" s="55"/>
      <c r="O191" s="47">
        <f t="shared" si="62"/>
        <v>1008</v>
      </c>
      <c r="P191" s="55">
        <v>-658</v>
      </c>
      <c r="Q191" s="47">
        <f t="shared" si="63"/>
        <v>350</v>
      </c>
      <c r="R191" s="55"/>
      <c r="S191" s="47">
        <f t="shared" si="64"/>
        <v>350</v>
      </c>
    </row>
    <row r="192" spans="1:19" ht="18" customHeight="1">
      <c r="A192" s="5" t="s">
        <v>355</v>
      </c>
      <c r="B192" s="68" t="s">
        <v>275</v>
      </c>
      <c r="C192" s="69"/>
      <c r="D192" s="53"/>
      <c r="E192" s="47"/>
      <c r="F192" s="54"/>
      <c r="G192" s="47"/>
      <c r="H192" s="55"/>
      <c r="I192" s="47"/>
      <c r="J192" s="55"/>
      <c r="K192" s="47"/>
      <c r="L192" s="55"/>
      <c r="M192" s="47">
        <v>0</v>
      </c>
      <c r="N192" s="55">
        <v>54.7</v>
      </c>
      <c r="O192" s="47">
        <f t="shared" si="62"/>
        <v>54.7</v>
      </c>
      <c r="P192" s="55"/>
      <c r="Q192" s="47">
        <f t="shared" si="63"/>
        <v>54.7</v>
      </c>
      <c r="R192" s="55"/>
      <c r="S192" s="47">
        <f t="shared" si="64"/>
        <v>54.7</v>
      </c>
    </row>
    <row r="193" spans="1:19" ht="18" customHeight="1">
      <c r="A193" s="5" t="s">
        <v>126</v>
      </c>
      <c r="B193" s="68" t="s">
        <v>276</v>
      </c>
      <c r="C193" s="69">
        <v>100.1</v>
      </c>
      <c r="D193" s="53"/>
      <c r="E193" s="47">
        <f>C193+D193</f>
        <v>100.1</v>
      </c>
      <c r="F193" s="54"/>
      <c r="G193" s="47">
        <f t="shared" si="50"/>
        <v>100.1</v>
      </c>
      <c r="H193" s="55">
        <v>56.8</v>
      </c>
      <c r="I193" s="47">
        <f t="shared" si="59"/>
        <v>156.89999999999998</v>
      </c>
      <c r="J193" s="55">
        <v>109.5</v>
      </c>
      <c r="K193" s="47">
        <f t="shared" si="60"/>
        <v>266.4</v>
      </c>
      <c r="L193" s="55"/>
      <c r="M193" s="47">
        <f t="shared" si="61"/>
        <v>266.4</v>
      </c>
      <c r="N193" s="55">
        <v>4.6</v>
      </c>
      <c r="O193" s="47">
        <f t="shared" si="62"/>
        <v>271</v>
      </c>
      <c r="P193" s="55">
        <v>17.9</v>
      </c>
      <c r="Q193" s="47">
        <f t="shared" si="63"/>
        <v>288.9</v>
      </c>
      <c r="R193" s="55"/>
      <c r="S193" s="47">
        <f t="shared" si="64"/>
        <v>288.9</v>
      </c>
    </row>
    <row r="194" spans="1:19" ht="18" customHeight="1">
      <c r="A194" s="5" t="s">
        <v>127</v>
      </c>
      <c r="B194" s="68" t="s">
        <v>120</v>
      </c>
      <c r="C194" s="69">
        <v>1592.7</v>
      </c>
      <c r="D194" s="53"/>
      <c r="E194" s="47">
        <f>C194+D194</f>
        <v>1592.7</v>
      </c>
      <c r="F194" s="54"/>
      <c r="G194" s="47">
        <f t="shared" si="50"/>
        <v>1592.7</v>
      </c>
      <c r="H194" s="55">
        <v>436.58</v>
      </c>
      <c r="I194" s="47">
        <f t="shared" si="59"/>
        <v>2029.28</v>
      </c>
      <c r="J194" s="55"/>
      <c r="K194" s="47">
        <f t="shared" si="60"/>
        <v>2029.28</v>
      </c>
      <c r="L194" s="55">
        <v>171.7</v>
      </c>
      <c r="M194" s="47">
        <f t="shared" si="61"/>
        <v>2200.98</v>
      </c>
      <c r="N194" s="55"/>
      <c r="O194" s="47">
        <f t="shared" si="62"/>
        <v>2200.98</v>
      </c>
      <c r="P194" s="55"/>
      <c r="Q194" s="47">
        <f t="shared" si="63"/>
        <v>2200.98</v>
      </c>
      <c r="R194" s="55"/>
      <c r="S194" s="47">
        <f t="shared" si="64"/>
        <v>2200.98</v>
      </c>
    </row>
    <row r="195" spans="1:19" ht="18" customHeight="1">
      <c r="A195" s="5" t="s">
        <v>128</v>
      </c>
      <c r="B195" s="68" t="s">
        <v>271</v>
      </c>
      <c r="C195" s="69">
        <v>213.2</v>
      </c>
      <c r="D195" s="53"/>
      <c r="E195" s="47">
        <f>C195+D195</f>
        <v>213.2</v>
      </c>
      <c r="F195" s="54"/>
      <c r="G195" s="47">
        <f t="shared" si="50"/>
        <v>213.2</v>
      </c>
      <c r="H195" s="55">
        <v>-49</v>
      </c>
      <c r="I195" s="47">
        <f t="shared" si="59"/>
        <v>164.2</v>
      </c>
      <c r="J195" s="55"/>
      <c r="K195" s="47">
        <f t="shared" si="60"/>
        <v>164.2</v>
      </c>
      <c r="L195" s="55"/>
      <c r="M195" s="47">
        <f t="shared" si="61"/>
        <v>164.2</v>
      </c>
      <c r="N195" s="55"/>
      <c r="O195" s="47">
        <f t="shared" si="62"/>
        <v>164.2</v>
      </c>
      <c r="P195" s="55"/>
      <c r="Q195" s="47">
        <f t="shared" si="63"/>
        <v>164.2</v>
      </c>
      <c r="R195" s="55">
        <v>-95</v>
      </c>
      <c r="S195" s="47">
        <f t="shared" si="64"/>
        <v>69.19999999999999</v>
      </c>
    </row>
    <row r="196" spans="1:19" ht="18" customHeight="1">
      <c r="A196" s="5" t="s">
        <v>129</v>
      </c>
      <c r="B196" s="68" t="s">
        <v>270</v>
      </c>
      <c r="C196" s="69">
        <v>166.4</v>
      </c>
      <c r="D196" s="53"/>
      <c r="E196" s="47">
        <f>C196+D196</f>
        <v>166.4</v>
      </c>
      <c r="F196" s="54">
        <v>12.7</v>
      </c>
      <c r="G196" s="47">
        <f t="shared" si="50"/>
        <v>179.1</v>
      </c>
      <c r="H196" s="55"/>
      <c r="I196" s="47">
        <f t="shared" si="59"/>
        <v>179.1</v>
      </c>
      <c r="J196" s="55">
        <v>44</v>
      </c>
      <c r="K196" s="47">
        <f t="shared" si="60"/>
        <v>223.1</v>
      </c>
      <c r="L196" s="55"/>
      <c r="M196" s="47">
        <f t="shared" si="61"/>
        <v>223.1</v>
      </c>
      <c r="N196" s="55">
        <v>400</v>
      </c>
      <c r="O196" s="47">
        <f t="shared" si="62"/>
        <v>623.1</v>
      </c>
      <c r="P196" s="55">
        <v>97.8</v>
      </c>
      <c r="Q196" s="47">
        <f t="shared" si="63"/>
        <v>720.9</v>
      </c>
      <c r="R196" s="55"/>
      <c r="S196" s="47">
        <f t="shared" si="64"/>
        <v>720.9</v>
      </c>
    </row>
    <row r="197" spans="1:19" ht="18" customHeight="1">
      <c r="A197" s="5" t="s">
        <v>130</v>
      </c>
      <c r="B197" s="68" t="s">
        <v>131</v>
      </c>
      <c r="C197" s="69">
        <v>316.5</v>
      </c>
      <c r="D197" s="53"/>
      <c r="E197" s="47">
        <f aca="true" t="shared" si="65" ref="E197:E202">C197+D197</f>
        <v>316.5</v>
      </c>
      <c r="F197" s="54"/>
      <c r="G197" s="47">
        <f t="shared" si="50"/>
        <v>316.5</v>
      </c>
      <c r="H197" s="55"/>
      <c r="I197" s="47">
        <f t="shared" si="59"/>
        <v>316.5</v>
      </c>
      <c r="J197" s="55"/>
      <c r="K197" s="47">
        <f t="shared" si="60"/>
        <v>316.5</v>
      </c>
      <c r="L197" s="55"/>
      <c r="M197" s="47">
        <f t="shared" si="61"/>
        <v>316.5</v>
      </c>
      <c r="N197" s="55"/>
      <c r="O197" s="47">
        <f t="shared" si="62"/>
        <v>316.5</v>
      </c>
      <c r="P197" s="55">
        <v>-66.4</v>
      </c>
      <c r="Q197" s="47">
        <f t="shared" si="63"/>
        <v>250.1</v>
      </c>
      <c r="R197" s="55">
        <v>-5</v>
      </c>
      <c r="S197" s="47">
        <f t="shared" si="64"/>
        <v>245.1</v>
      </c>
    </row>
    <row r="198" spans="1:19" ht="18" customHeight="1">
      <c r="A198" s="5" t="s">
        <v>132</v>
      </c>
      <c r="B198" s="68" t="s">
        <v>133</v>
      </c>
      <c r="C198" s="69">
        <v>760</v>
      </c>
      <c r="D198" s="53"/>
      <c r="E198" s="47">
        <f t="shared" si="65"/>
        <v>760</v>
      </c>
      <c r="F198" s="54"/>
      <c r="G198" s="47">
        <f t="shared" si="50"/>
        <v>760</v>
      </c>
      <c r="H198" s="55"/>
      <c r="I198" s="47">
        <f t="shared" si="59"/>
        <v>760</v>
      </c>
      <c r="J198" s="55">
        <v>30</v>
      </c>
      <c r="K198" s="47">
        <f t="shared" si="60"/>
        <v>790</v>
      </c>
      <c r="L198" s="55"/>
      <c r="M198" s="47">
        <f t="shared" si="61"/>
        <v>790</v>
      </c>
      <c r="N198" s="55"/>
      <c r="O198" s="47">
        <f t="shared" si="62"/>
        <v>790</v>
      </c>
      <c r="P198" s="55"/>
      <c r="Q198" s="47">
        <f t="shared" si="63"/>
        <v>790</v>
      </c>
      <c r="R198" s="55"/>
      <c r="S198" s="47">
        <f t="shared" si="64"/>
        <v>790</v>
      </c>
    </row>
    <row r="199" spans="1:19" ht="18" customHeight="1">
      <c r="A199" s="5" t="s">
        <v>134</v>
      </c>
      <c r="B199" s="68" t="s">
        <v>238</v>
      </c>
      <c r="C199" s="69">
        <v>3738.1</v>
      </c>
      <c r="D199" s="53"/>
      <c r="E199" s="47">
        <f t="shared" si="65"/>
        <v>3738.1</v>
      </c>
      <c r="F199" s="54"/>
      <c r="G199" s="47">
        <f t="shared" si="50"/>
        <v>3738.1</v>
      </c>
      <c r="H199" s="55"/>
      <c r="I199" s="47">
        <f t="shared" si="59"/>
        <v>3738.1</v>
      </c>
      <c r="J199" s="55">
        <v>200</v>
      </c>
      <c r="K199" s="47">
        <f t="shared" si="60"/>
        <v>3938.1</v>
      </c>
      <c r="L199" s="55"/>
      <c r="M199" s="47">
        <f t="shared" si="61"/>
        <v>3938.1</v>
      </c>
      <c r="N199" s="55">
        <v>-68.4</v>
      </c>
      <c r="O199" s="47">
        <f t="shared" si="62"/>
        <v>3869.7</v>
      </c>
      <c r="P199" s="55">
        <v>-355.5</v>
      </c>
      <c r="Q199" s="47">
        <f t="shared" si="63"/>
        <v>3514.2</v>
      </c>
      <c r="R199" s="55"/>
      <c r="S199" s="47">
        <f t="shared" si="64"/>
        <v>3514.2</v>
      </c>
    </row>
    <row r="200" spans="1:19" ht="18" customHeight="1">
      <c r="A200" s="5" t="s">
        <v>136</v>
      </c>
      <c r="B200" s="68" t="s">
        <v>137</v>
      </c>
      <c r="C200" s="69">
        <v>1739.8</v>
      </c>
      <c r="D200" s="53"/>
      <c r="E200" s="47">
        <f t="shared" si="65"/>
        <v>1739.8</v>
      </c>
      <c r="F200" s="54"/>
      <c r="G200" s="47">
        <f t="shared" si="50"/>
        <v>1739.8</v>
      </c>
      <c r="H200" s="55">
        <v>79.1</v>
      </c>
      <c r="I200" s="47">
        <f t="shared" si="59"/>
        <v>1818.8999999999999</v>
      </c>
      <c r="J200" s="55"/>
      <c r="K200" s="47">
        <f t="shared" si="60"/>
        <v>1818.8999999999999</v>
      </c>
      <c r="L200" s="55"/>
      <c r="M200" s="47">
        <f t="shared" si="61"/>
        <v>1818.8999999999999</v>
      </c>
      <c r="N200" s="55"/>
      <c r="O200" s="47">
        <f t="shared" si="62"/>
        <v>1818.8999999999999</v>
      </c>
      <c r="P200" s="55"/>
      <c r="Q200" s="47">
        <f t="shared" si="63"/>
        <v>1818.8999999999999</v>
      </c>
      <c r="R200" s="55">
        <v>-117.6</v>
      </c>
      <c r="S200" s="47">
        <f t="shared" si="64"/>
        <v>1701.3</v>
      </c>
    </row>
    <row r="201" spans="1:19" ht="18" customHeight="1">
      <c r="A201" s="5" t="s">
        <v>138</v>
      </c>
      <c r="B201" s="68" t="s">
        <v>273</v>
      </c>
      <c r="C201" s="69">
        <v>3403.8</v>
      </c>
      <c r="D201" s="53"/>
      <c r="E201" s="47">
        <f t="shared" si="65"/>
        <v>3403.8</v>
      </c>
      <c r="F201" s="54">
        <v>124</v>
      </c>
      <c r="G201" s="47">
        <f t="shared" si="50"/>
        <v>3527.8</v>
      </c>
      <c r="H201" s="55">
        <v>89.4</v>
      </c>
      <c r="I201" s="47">
        <f t="shared" si="59"/>
        <v>3617.2000000000003</v>
      </c>
      <c r="J201" s="55"/>
      <c r="K201" s="47">
        <f t="shared" si="60"/>
        <v>3617.2000000000003</v>
      </c>
      <c r="L201" s="55">
        <v>422.7</v>
      </c>
      <c r="M201" s="47">
        <f t="shared" si="61"/>
        <v>4039.9</v>
      </c>
      <c r="N201" s="55">
        <v>275.6</v>
      </c>
      <c r="O201" s="47">
        <f t="shared" si="62"/>
        <v>4315.5</v>
      </c>
      <c r="P201" s="55">
        <v>197.5</v>
      </c>
      <c r="Q201" s="47">
        <f t="shared" si="63"/>
        <v>4513</v>
      </c>
      <c r="R201" s="55">
        <v>36.85</v>
      </c>
      <c r="S201" s="47">
        <f t="shared" si="64"/>
        <v>4549.85</v>
      </c>
    </row>
    <row r="202" spans="1:19" ht="18" customHeight="1">
      <c r="A202" s="5" t="s">
        <v>139</v>
      </c>
      <c r="B202" s="68" t="s">
        <v>140</v>
      </c>
      <c r="C202" s="69">
        <v>8971.3</v>
      </c>
      <c r="D202" s="53"/>
      <c r="E202" s="47">
        <f t="shared" si="65"/>
        <v>8971.3</v>
      </c>
      <c r="F202" s="54"/>
      <c r="G202" s="47">
        <f t="shared" si="50"/>
        <v>8971.3</v>
      </c>
      <c r="H202" s="55"/>
      <c r="I202" s="47">
        <f t="shared" si="59"/>
        <v>8971.3</v>
      </c>
      <c r="J202" s="55"/>
      <c r="K202" s="47">
        <f t="shared" si="60"/>
        <v>8971.3</v>
      </c>
      <c r="L202" s="55"/>
      <c r="M202" s="47">
        <f t="shared" si="61"/>
        <v>8971.3</v>
      </c>
      <c r="N202" s="55"/>
      <c r="O202" s="47">
        <f t="shared" si="62"/>
        <v>8971.3</v>
      </c>
      <c r="P202" s="55">
        <v>-1344</v>
      </c>
      <c r="Q202" s="47">
        <f t="shared" si="63"/>
        <v>7627.299999999999</v>
      </c>
      <c r="R202" s="55"/>
      <c r="S202" s="47">
        <f t="shared" si="64"/>
        <v>7627.299999999999</v>
      </c>
    </row>
    <row r="203" spans="1:20" ht="102.75" customHeight="1">
      <c r="A203" s="4" t="s">
        <v>298</v>
      </c>
      <c r="B203" s="63" t="s">
        <v>213</v>
      </c>
      <c r="C203" s="69"/>
      <c r="D203" s="53"/>
      <c r="E203" s="41">
        <f>E205</f>
        <v>2.2</v>
      </c>
      <c r="F203" s="66">
        <f aca="true" t="shared" si="66" ref="F203:K203">F205+F204+F206</f>
        <v>28.9</v>
      </c>
      <c r="G203" s="66">
        <f t="shared" si="66"/>
        <v>31.099999999999998</v>
      </c>
      <c r="H203" s="67">
        <f t="shared" si="66"/>
        <v>128.7</v>
      </c>
      <c r="I203" s="66">
        <f t="shared" si="66"/>
        <v>159.8</v>
      </c>
      <c r="J203" s="67">
        <f t="shared" si="66"/>
        <v>0</v>
      </c>
      <c r="K203" s="66">
        <f t="shared" si="66"/>
        <v>159.8</v>
      </c>
      <c r="L203" s="67">
        <f aca="true" t="shared" si="67" ref="L203:Q203">L205+L204+L206</f>
        <v>0</v>
      </c>
      <c r="M203" s="66">
        <f t="shared" si="67"/>
        <v>159.8</v>
      </c>
      <c r="N203" s="67">
        <f t="shared" si="67"/>
        <v>10.5</v>
      </c>
      <c r="O203" s="66">
        <f t="shared" si="67"/>
        <v>170.3</v>
      </c>
      <c r="P203" s="67">
        <f t="shared" si="67"/>
        <v>169.5</v>
      </c>
      <c r="Q203" s="66">
        <f t="shared" si="67"/>
        <v>339.79999999999995</v>
      </c>
      <c r="R203" s="67">
        <f>R205+R204+R206</f>
        <v>-28.66</v>
      </c>
      <c r="S203" s="66">
        <f>S205+S204+S206</f>
        <v>311.14</v>
      </c>
      <c r="T203" s="71"/>
    </row>
    <row r="204" spans="1:19" ht="31.5">
      <c r="A204" s="5" t="s">
        <v>256</v>
      </c>
      <c r="B204" s="68" t="s">
        <v>108</v>
      </c>
      <c r="C204" s="69"/>
      <c r="D204" s="53"/>
      <c r="E204" s="47">
        <v>0</v>
      </c>
      <c r="F204" s="54"/>
      <c r="G204" s="47">
        <f>E204+F204</f>
        <v>0</v>
      </c>
      <c r="H204" s="55">
        <v>43.7</v>
      </c>
      <c r="I204" s="47">
        <f>G204+H204</f>
        <v>43.7</v>
      </c>
      <c r="J204" s="55"/>
      <c r="K204" s="47">
        <f>I204+J204</f>
        <v>43.7</v>
      </c>
      <c r="L204" s="55"/>
      <c r="M204" s="47">
        <f>K204+L204</f>
        <v>43.7</v>
      </c>
      <c r="N204" s="55"/>
      <c r="O204" s="47">
        <f>M204+N204</f>
        <v>43.7</v>
      </c>
      <c r="P204" s="55"/>
      <c r="Q204" s="47">
        <f>O204+P204</f>
        <v>43.7</v>
      </c>
      <c r="R204" s="55">
        <v>-27.9</v>
      </c>
      <c r="S204" s="47">
        <f>Q204+R204</f>
        <v>15.800000000000004</v>
      </c>
    </row>
    <row r="205" spans="1:19" ht="15.75">
      <c r="A205" s="5" t="s">
        <v>301</v>
      </c>
      <c r="B205" s="68" t="s">
        <v>272</v>
      </c>
      <c r="C205" s="69"/>
      <c r="D205" s="53"/>
      <c r="E205" s="47">
        <v>2.2</v>
      </c>
      <c r="F205" s="54"/>
      <c r="G205" s="47">
        <f>E205+F205</f>
        <v>2.2</v>
      </c>
      <c r="H205" s="55"/>
      <c r="I205" s="47">
        <f>G205+H205</f>
        <v>2.2</v>
      </c>
      <c r="J205" s="55"/>
      <c r="K205" s="47">
        <f>I205+J205</f>
        <v>2.2</v>
      </c>
      <c r="L205" s="55"/>
      <c r="M205" s="47">
        <f>K205+L205</f>
        <v>2.2</v>
      </c>
      <c r="N205" s="55"/>
      <c r="O205" s="47">
        <f>M205+N205</f>
        <v>2.2</v>
      </c>
      <c r="P205" s="55"/>
      <c r="Q205" s="47">
        <f>O205+P205</f>
        <v>2.2</v>
      </c>
      <c r="R205" s="55">
        <v>-0.76</v>
      </c>
      <c r="S205" s="47">
        <f>Q205+R205</f>
        <v>1.4400000000000002</v>
      </c>
    </row>
    <row r="206" spans="1:19" ht="15.75">
      <c r="A206" s="5" t="s">
        <v>302</v>
      </c>
      <c r="B206" s="68" t="s">
        <v>273</v>
      </c>
      <c r="C206" s="69"/>
      <c r="D206" s="53"/>
      <c r="E206" s="47">
        <v>0</v>
      </c>
      <c r="F206" s="54">
        <v>28.9</v>
      </c>
      <c r="G206" s="47">
        <f>E206+F206</f>
        <v>28.9</v>
      </c>
      <c r="H206" s="55">
        <v>85</v>
      </c>
      <c r="I206" s="47">
        <f>G206+H206</f>
        <v>113.9</v>
      </c>
      <c r="J206" s="55"/>
      <c r="K206" s="47">
        <f>I206+J206</f>
        <v>113.9</v>
      </c>
      <c r="L206" s="55"/>
      <c r="M206" s="47">
        <f>K206+L206</f>
        <v>113.9</v>
      </c>
      <c r="N206" s="55">
        <v>10.5</v>
      </c>
      <c r="O206" s="47">
        <f>M206+N206</f>
        <v>124.4</v>
      </c>
      <c r="P206" s="55">
        <v>169.5</v>
      </c>
      <c r="Q206" s="47">
        <f>O206+P206</f>
        <v>293.9</v>
      </c>
      <c r="R206" s="55"/>
      <c r="S206" s="47">
        <f>Q206+R206</f>
        <v>293.9</v>
      </c>
    </row>
    <row r="207" spans="1:20" ht="56.25" customHeight="1">
      <c r="A207" s="4" t="s">
        <v>141</v>
      </c>
      <c r="B207" s="63" t="s">
        <v>142</v>
      </c>
      <c r="C207" s="69"/>
      <c r="D207" s="53"/>
      <c r="E207" s="66">
        <f>E214+E224</f>
        <v>4164.799999999999</v>
      </c>
      <c r="F207" s="66">
        <f>F214+F224</f>
        <v>146.2</v>
      </c>
      <c r="G207" s="66" t="e">
        <f>G214+G224+#REF!</f>
        <v>#REF!</v>
      </c>
      <c r="H207" s="67" t="e">
        <f>H214+H224+#REF!</f>
        <v>#REF!</v>
      </c>
      <c r="I207" s="66" t="e">
        <f>I214+I224+#REF!</f>
        <v>#REF!</v>
      </c>
      <c r="J207" s="67" t="e">
        <f>J214+J224+#REF!</f>
        <v>#REF!</v>
      </c>
      <c r="K207" s="66" t="e">
        <f>K214+K224+#REF!</f>
        <v>#REF!</v>
      </c>
      <c r="L207" s="67" t="e">
        <f>L214+L224+#REF!</f>
        <v>#REF!</v>
      </c>
      <c r="M207" s="66">
        <f aca="true" t="shared" si="68" ref="M207:S207">M208+M210+M214+M224</f>
        <v>5345.959999999999</v>
      </c>
      <c r="N207" s="66">
        <f t="shared" si="68"/>
        <v>365.7</v>
      </c>
      <c r="O207" s="66">
        <f t="shared" si="68"/>
        <v>5711.66</v>
      </c>
      <c r="P207" s="66">
        <f t="shared" si="68"/>
        <v>845</v>
      </c>
      <c r="Q207" s="66">
        <f t="shared" si="68"/>
        <v>6556.66</v>
      </c>
      <c r="R207" s="66">
        <f t="shared" si="68"/>
        <v>371.3</v>
      </c>
      <c r="S207" s="66">
        <f t="shared" si="68"/>
        <v>6927.96</v>
      </c>
      <c r="T207" s="71"/>
    </row>
    <row r="208" spans="1:20" ht="86.25" customHeight="1">
      <c r="A208" s="4" t="s">
        <v>358</v>
      </c>
      <c r="B208" s="70" t="s">
        <v>239</v>
      </c>
      <c r="C208" s="69"/>
      <c r="D208" s="53"/>
      <c r="E208" s="66"/>
      <c r="F208" s="66"/>
      <c r="G208" s="66">
        <f aca="true" t="shared" si="69" ref="G208:L208">G210</f>
        <v>0</v>
      </c>
      <c r="H208" s="67">
        <f t="shared" si="69"/>
        <v>350</v>
      </c>
      <c r="I208" s="41">
        <f t="shared" si="69"/>
        <v>350</v>
      </c>
      <c r="J208" s="67">
        <f t="shared" si="69"/>
        <v>0</v>
      </c>
      <c r="K208" s="41">
        <f t="shared" si="69"/>
        <v>350</v>
      </c>
      <c r="L208" s="67">
        <f t="shared" si="69"/>
        <v>0</v>
      </c>
      <c r="M208" s="41">
        <f aca="true" t="shared" si="70" ref="M208:S208">M209</f>
        <v>0</v>
      </c>
      <c r="N208" s="67">
        <f t="shared" si="70"/>
        <v>40</v>
      </c>
      <c r="O208" s="41">
        <f t="shared" si="70"/>
        <v>40</v>
      </c>
      <c r="P208" s="67">
        <f t="shared" si="70"/>
        <v>0</v>
      </c>
      <c r="Q208" s="41">
        <f t="shared" si="70"/>
        <v>40</v>
      </c>
      <c r="R208" s="67">
        <f t="shared" si="70"/>
        <v>0</v>
      </c>
      <c r="S208" s="41">
        <f t="shared" si="70"/>
        <v>40</v>
      </c>
      <c r="T208" s="71"/>
    </row>
    <row r="209" spans="1:19" ht="23.25" customHeight="1">
      <c r="A209" s="5" t="s">
        <v>357</v>
      </c>
      <c r="B209" s="68" t="s">
        <v>273</v>
      </c>
      <c r="C209" s="69"/>
      <c r="D209" s="53"/>
      <c r="E209" s="54"/>
      <c r="F209" s="54"/>
      <c r="G209" s="54"/>
      <c r="H209" s="55"/>
      <c r="I209" s="47"/>
      <c r="J209" s="55"/>
      <c r="K209" s="47"/>
      <c r="L209" s="55"/>
      <c r="M209" s="47">
        <v>0</v>
      </c>
      <c r="N209" s="55">
        <v>40</v>
      </c>
      <c r="O209" s="47">
        <f>M209+N209</f>
        <v>40</v>
      </c>
      <c r="P209" s="55"/>
      <c r="Q209" s="47">
        <f>O209+P209</f>
        <v>40</v>
      </c>
      <c r="R209" s="55"/>
      <c r="S209" s="47">
        <f>Q209+R209</f>
        <v>40</v>
      </c>
    </row>
    <row r="210" spans="1:20" ht="84" customHeight="1">
      <c r="A210" s="4" t="s">
        <v>295</v>
      </c>
      <c r="B210" s="70" t="s">
        <v>294</v>
      </c>
      <c r="C210" s="69"/>
      <c r="D210" s="53"/>
      <c r="E210" s="66"/>
      <c r="F210" s="66"/>
      <c r="G210" s="66">
        <f aca="true" t="shared" si="71" ref="G210:L210">G212</f>
        <v>0</v>
      </c>
      <c r="H210" s="67">
        <f t="shared" si="71"/>
        <v>350</v>
      </c>
      <c r="I210" s="41">
        <f t="shared" si="71"/>
        <v>350</v>
      </c>
      <c r="J210" s="67">
        <f t="shared" si="71"/>
        <v>0</v>
      </c>
      <c r="K210" s="41">
        <f t="shared" si="71"/>
        <v>350</v>
      </c>
      <c r="L210" s="67">
        <f t="shared" si="71"/>
        <v>0</v>
      </c>
      <c r="M210" s="41">
        <f>M212+M213</f>
        <v>350</v>
      </c>
      <c r="N210" s="41">
        <f>N212+N213</f>
        <v>69.7</v>
      </c>
      <c r="O210" s="41">
        <f>O212+O213</f>
        <v>419.7</v>
      </c>
      <c r="P210" s="41">
        <f>P212+P213</f>
        <v>0</v>
      </c>
      <c r="Q210" s="41">
        <f>Q212+Q213+Q211</f>
        <v>419.7</v>
      </c>
      <c r="R210" s="41">
        <f>R212+R213+R211</f>
        <v>153</v>
      </c>
      <c r="S210" s="41">
        <f>S212+S213+S211</f>
        <v>572.7</v>
      </c>
      <c r="T210" s="71"/>
    </row>
    <row r="211" spans="1:19" ht="15" customHeight="1">
      <c r="A211" s="5" t="s">
        <v>168</v>
      </c>
      <c r="B211" s="68" t="s">
        <v>238</v>
      </c>
      <c r="C211" s="69"/>
      <c r="D211" s="53"/>
      <c r="E211" s="66"/>
      <c r="F211" s="66"/>
      <c r="G211" s="66"/>
      <c r="H211" s="67"/>
      <c r="I211" s="41"/>
      <c r="J211" s="67"/>
      <c r="K211" s="41"/>
      <c r="L211" s="67"/>
      <c r="M211" s="41"/>
      <c r="N211" s="41"/>
      <c r="O211" s="41"/>
      <c r="P211" s="41"/>
      <c r="Q211" s="47">
        <v>0</v>
      </c>
      <c r="R211" s="47">
        <v>150</v>
      </c>
      <c r="S211" s="47">
        <f>Q211+R211</f>
        <v>150</v>
      </c>
    </row>
    <row r="212" spans="1:19" ht="15.75">
      <c r="A212" s="5" t="s">
        <v>303</v>
      </c>
      <c r="B212" s="68" t="s">
        <v>137</v>
      </c>
      <c r="C212" s="69"/>
      <c r="D212" s="53"/>
      <c r="E212" s="66"/>
      <c r="F212" s="66"/>
      <c r="G212" s="54">
        <v>0</v>
      </c>
      <c r="H212" s="55">
        <v>350</v>
      </c>
      <c r="I212" s="47">
        <f>G212+H212</f>
        <v>350</v>
      </c>
      <c r="J212" s="55"/>
      <c r="K212" s="47">
        <f>I212+J212</f>
        <v>350</v>
      </c>
      <c r="L212" s="55"/>
      <c r="M212" s="47">
        <f>K212+L212</f>
        <v>350</v>
      </c>
      <c r="N212" s="55"/>
      <c r="O212" s="47">
        <f>M212+N212</f>
        <v>350</v>
      </c>
      <c r="P212" s="55"/>
      <c r="Q212" s="47">
        <f>O212+P212</f>
        <v>350</v>
      </c>
      <c r="R212" s="55"/>
      <c r="S212" s="47">
        <f>Q212+R212</f>
        <v>350</v>
      </c>
    </row>
    <row r="213" spans="1:19" ht="15.75">
      <c r="A213" s="5" t="s">
        <v>356</v>
      </c>
      <c r="B213" s="68" t="s">
        <v>273</v>
      </c>
      <c r="C213" s="69"/>
      <c r="D213" s="53"/>
      <c r="E213" s="66"/>
      <c r="F213" s="66"/>
      <c r="G213" s="54"/>
      <c r="H213" s="55"/>
      <c r="I213" s="47"/>
      <c r="J213" s="55"/>
      <c r="K213" s="47"/>
      <c r="L213" s="55"/>
      <c r="M213" s="47">
        <v>0</v>
      </c>
      <c r="N213" s="55">
        <v>69.7</v>
      </c>
      <c r="O213" s="47">
        <f>M213+N213</f>
        <v>69.7</v>
      </c>
      <c r="P213" s="55"/>
      <c r="Q213" s="47">
        <f>O213+P213</f>
        <v>69.7</v>
      </c>
      <c r="R213" s="55">
        <v>3</v>
      </c>
      <c r="S213" s="47">
        <f>Q213+R213</f>
        <v>72.7</v>
      </c>
    </row>
    <row r="214" spans="1:20" ht="84.75" customHeight="1">
      <c r="A214" s="4" t="s">
        <v>217</v>
      </c>
      <c r="B214" s="63" t="s">
        <v>264</v>
      </c>
      <c r="C214" s="69"/>
      <c r="D214" s="53"/>
      <c r="E214" s="66">
        <f>SUM(E216:E223)</f>
        <v>2516.2</v>
      </c>
      <c r="F214" s="66"/>
      <c r="G214" s="66">
        <f>SUM(G216:G223)</f>
        <v>2516.2</v>
      </c>
      <c r="H214" s="67">
        <f>SUM(H216:H223)</f>
        <v>385.93999999999994</v>
      </c>
      <c r="I214" s="66">
        <f>SUM(I216:I223)</f>
        <v>2902.14</v>
      </c>
      <c r="J214" s="67">
        <f>SUM(J216:J223)</f>
        <v>-82</v>
      </c>
      <c r="K214" s="66">
        <f aca="true" t="shared" si="72" ref="K214:Q214">SUM(K215:K223)</f>
        <v>2820.14</v>
      </c>
      <c r="L214" s="67">
        <f t="shared" si="72"/>
        <v>-526.4200000000001</v>
      </c>
      <c r="M214" s="66">
        <f t="shared" si="72"/>
        <v>2293.72</v>
      </c>
      <c r="N214" s="67">
        <f t="shared" si="72"/>
        <v>0</v>
      </c>
      <c r="O214" s="66">
        <f t="shared" si="72"/>
        <v>2293.72</v>
      </c>
      <c r="P214" s="67">
        <f t="shared" si="72"/>
        <v>0</v>
      </c>
      <c r="Q214" s="66">
        <f t="shared" si="72"/>
        <v>2293.72</v>
      </c>
      <c r="R214" s="67">
        <f>SUM(R215:R223)</f>
        <v>0</v>
      </c>
      <c r="S214" s="66">
        <f>SUM(S215:S223)</f>
        <v>2293.72</v>
      </c>
      <c r="T214" s="71"/>
    </row>
    <row r="215" spans="1:20" ht="31.5">
      <c r="A215" s="5" t="s">
        <v>314</v>
      </c>
      <c r="B215" s="68" t="s">
        <v>315</v>
      </c>
      <c r="C215" s="69"/>
      <c r="D215" s="53"/>
      <c r="E215" s="66"/>
      <c r="F215" s="66"/>
      <c r="G215" s="66"/>
      <c r="H215" s="67"/>
      <c r="I215" s="66"/>
      <c r="J215" s="67"/>
      <c r="K215" s="54">
        <v>0</v>
      </c>
      <c r="L215" s="55">
        <v>879.29</v>
      </c>
      <c r="M215" s="54">
        <f>K215+L215</f>
        <v>879.29</v>
      </c>
      <c r="N215" s="55"/>
      <c r="O215" s="54">
        <f>M215+N215</f>
        <v>879.29</v>
      </c>
      <c r="P215" s="55"/>
      <c r="Q215" s="54">
        <f>O215+P215</f>
        <v>879.29</v>
      </c>
      <c r="R215" s="55"/>
      <c r="S215" s="54">
        <f>Q215+R215</f>
        <v>879.29</v>
      </c>
      <c r="T215" s="71"/>
    </row>
    <row r="216" spans="1:20" ht="31.5">
      <c r="A216" s="5" t="s">
        <v>221</v>
      </c>
      <c r="B216" s="68" t="s">
        <v>104</v>
      </c>
      <c r="C216" s="69"/>
      <c r="D216" s="53"/>
      <c r="E216" s="54">
        <v>1469.9</v>
      </c>
      <c r="F216" s="54"/>
      <c r="G216" s="47">
        <f aca="true" t="shared" si="73" ref="G216:G223">E216+F216</f>
        <v>1469.9</v>
      </c>
      <c r="H216" s="55">
        <v>285.14</v>
      </c>
      <c r="I216" s="47">
        <f aca="true" t="shared" si="74" ref="I216:I223">G216+H216</f>
        <v>1755.04</v>
      </c>
      <c r="J216" s="55"/>
      <c r="K216" s="47">
        <f aca="true" t="shared" si="75" ref="K216:K223">I216+J216</f>
        <v>1755.04</v>
      </c>
      <c r="L216" s="55">
        <v>-340.61</v>
      </c>
      <c r="M216" s="47">
        <f>K216+L216</f>
        <v>1414.4299999999998</v>
      </c>
      <c r="N216" s="55"/>
      <c r="O216" s="47">
        <f>M216+N216</f>
        <v>1414.4299999999998</v>
      </c>
      <c r="P216" s="55"/>
      <c r="Q216" s="47">
        <f>O216+P216</f>
        <v>1414.4299999999998</v>
      </c>
      <c r="R216" s="55"/>
      <c r="S216" s="47">
        <f aca="true" t="shared" si="76" ref="S216:S223">Q216+R216</f>
        <v>1414.4299999999998</v>
      </c>
      <c r="T216" s="71"/>
    </row>
    <row r="217" spans="1:20" ht="31.5" hidden="1">
      <c r="A217" s="5" t="s">
        <v>222</v>
      </c>
      <c r="B217" s="68" t="s">
        <v>106</v>
      </c>
      <c r="C217" s="69"/>
      <c r="D217" s="53"/>
      <c r="E217" s="54">
        <v>127.2</v>
      </c>
      <c r="F217" s="54"/>
      <c r="G217" s="47">
        <f t="shared" si="73"/>
        <v>127.2</v>
      </c>
      <c r="H217" s="55">
        <v>40.3</v>
      </c>
      <c r="I217" s="47">
        <f t="shared" si="74"/>
        <v>167.5</v>
      </c>
      <c r="J217" s="55"/>
      <c r="K217" s="47">
        <f t="shared" si="75"/>
        <v>167.5</v>
      </c>
      <c r="L217" s="55">
        <v>-167.5</v>
      </c>
      <c r="M217" s="47">
        <f aca="true" t="shared" si="77" ref="M217:M223">K217+L217</f>
        <v>0</v>
      </c>
      <c r="N217" s="55"/>
      <c r="O217" s="47">
        <f aca="true" t="shared" si="78" ref="O217:O223">M217+N217</f>
        <v>0</v>
      </c>
      <c r="P217" s="55"/>
      <c r="Q217" s="47">
        <f aca="true" t="shared" si="79" ref="Q217:Q223">O217+P217</f>
        <v>0</v>
      </c>
      <c r="R217" s="55"/>
      <c r="S217" s="47">
        <f t="shared" si="76"/>
        <v>0</v>
      </c>
      <c r="T217" s="71"/>
    </row>
    <row r="218" spans="1:20" ht="31.5" hidden="1">
      <c r="A218" s="5" t="s">
        <v>223</v>
      </c>
      <c r="B218" s="68" t="s">
        <v>108</v>
      </c>
      <c r="C218" s="69"/>
      <c r="D218" s="53"/>
      <c r="E218" s="54">
        <v>234.8</v>
      </c>
      <c r="F218" s="54"/>
      <c r="G218" s="47">
        <f t="shared" si="73"/>
        <v>234.8</v>
      </c>
      <c r="H218" s="55">
        <v>95.7</v>
      </c>
      <c r="I218" s="47">
        <f t="shared" si="74"/>
        <v>330.5</v>
      </c>
      <c r="J218" s="55"/>
      <c r="K218" s="47">
        <f t="shared" si="75"/>
        <v>330.5</v>
      </c>
      <c r="L218" s="55">
        <v>-330.5</v>
      </c>
      <c r="M218" s="47">
        <f t="shared" si="77"/>
        <v>0</v>
      </c>
      <c r="N218" s="55"/>
      <c r="O218" s="47">
        <f t="shared" si="78"/>
        <v>0</v>
      </c>
      <c r="P218" s="55"/>
      <c r="Q218" s="47">
        <f t="shared" si="79"/>
        <v>0</v>
      </c>
      <c r="R218" s="55"/>
      <c r="S218" s="47">
        <f t="shared" si="76"/>
        <v>0</v>
      </c>
      <c r="T218" s="71"/>
    </row>
    <row r="219" spans="1:20" ht="31.5" hidden="1">
      <c r="A219" s="5" t="s">
        <v>224</v>
      </c>
      <c r="B219" s="68" t="s">
        <v>110</v>
      </c>
      <c r="C219" s="69"/>
      <c r="D219" s="53"/>
      <c r="E219" s="54">
        <v>86.3</v>
      </c>
      <c r="F219" s="54"/>
      <c r="G219" s="47">
        <f t="shared" si="73"/>
        <v>86.3</v>
      </c>
      <c r="H219" s="55">
        <v>29.2</v>
      </c>
      <c r="I219" s="47">
        <f t="shared" si="74"/>
        <v>115.5</v>
      </c>
      <c r="J219" s="55"/>
      <c r="K219" s="47">
        <f t="shared" si="75"/>
        <v>115.5</v>
      </c>
      <c r="L219" s="55">
        <v>-115.5</v>
      </c>
      <c r="M219" s="47">
        <f t="shared" si="77"/>
        <v>0</v>
      </c>
      <c r="N219" s="55"/>
      <c r="O219" s="47">
        <f t="shared" si="78"/>
        <v>0</v>
      </c>
      <c r="P219" s="55"/>
      <c r="Q219" s="47">
        <f t="shared" si="79"/>
        <v>0</v>
      </c>
      <c r="R219" s="55"/>
      <c r="S219" s="47">
        <f t="shared" si="76"/>
        <v>0</v>
      </c>
      <c r="T219" s="71"/>
    </row>
    <row r="220" spans="1:20" ht="31.5" hidden="1">
      <c r="A220" s="5" t="s">
        <v>225</v>
      </c>
      <c r="B220" s="68" t="s">
        <v>143</v>
      </c>
      <c r="C220" s="69"/>
      <c r="D220" s="53"/>
      <c r="E220" s="54">
        <v>132.7</v>
      </c>
      <c r="F220" s="54"/>
      <c r="G220" s="47">
        <f t="shared" si="73"/>
        <v>132.7</v>
      </c>
      <c r="H220" s="55">
        <v>31.3</v>
      </c>
      <c r="I220" s="47">
        <f t="shared" si="74"/>
        <v>164</v>
      </c>
      <c r="J220" s="55"/>
      <c r="K220" s="47">
        <f t="shared" si="75"/>
        <v>164</v>
      </c>
      <c r="L220" s="55">
        <v>-164</v>
      </c>
      <c r="M220" s="47">
        <f t="shared" si="77"/>
        <v>0</v>
      </c>
      <c r="N220" s="55"/>
      <c r="O220" s="47">
        <f t="shared" si="78"/>
        <v>0</v>
      </c>
      <c r="P220" s="55"/>
      <c r="Q220" s="47">
        <f t="shared" si="79"/>
        <v>0</v>
      </c>
      <c r="R220" s="55"/>
      <c r="S220" s="47">
        <f t="shared" si="76"/>
        <v>0</v>
      </c>
      <c r="T220" s="71"/>
    </row>
    <row r="221" spans="1:20" ht="31.5" hidden="1" outlineLevel="1">
      <c r="A221" s="5" t="s">
        <v>144</v>
      </c>
      <c r="B221" s="68" t="s">
        <v>154</v>
      </c>
      <c r="C221" s="69"/>
      <c r="D221" s="53"/>
      <c r="E221" s="54">
        <v>0</v>
      </c>
      <c r="F221" s="54">
        <v>0</v>
      </c>
      <c r="G221" s="47">
        <f t="shared" si="73"/>
        <v>0</v>
      </c>
      <c r="H221" s="55"/>
      <c r="I221" s="47">
        <f t="shared" si="74"/>
        <v>0</v>
      </c>
      <c r="J221" s="55"/>
      <c r="K221" s="47">
        <f t="shared" si="75"/>
        <v>0</v>
      </c>
      <c r="L221" s="55"/>
      <c r="M221" s="47">
        <f t="shared" si="77"/>
        <v>0</v>
      </c>
      <c r="N221" s="55"/>
      <c r="O221" s="47">
        <f t="shared" si="78"/>
        <v>0</v>
      </c>
      <c r="P221" s="55"/>
      <c r="Q221" s="47">
        <f t="shared" si="79"/>
        <v>0</v>
      </c>
      <c r="R221" s="55"/>
      <c r="S221" s="47">
        <f t="shared" si="76"/>
        <v>0</v>
      </c>
      <c r="T221" s="71"/>
    </row>
    <row r="222" spans="1:20" ht="31.5" hidden="1">
      <c r="A222" s="5" t="s">
        <v>226</v>
      </c>
      <c r="B222" s="68" t="s">
        <v>274</v>
      </c>
      <c r="C222" s="69"/>
      <c r="D222" s="53"/>
      <c r="E222" s="54">
        <v>222.6</v>
      </c>
      <c r="F222" s="54"/>
      <c r="G222" s="47">
        <f t="shared" si="73"/>
        <v>222.6</v>
      </c>
      <c r="H222" s="55">
        <v>8.4</v>
      </c>
      <c r="I222" s="47">
        <f t="shared" si="74"/>
        <v>231</v>
      </c>
      <c r="J222" s="55"/>
      <c r="K222" s="47">
        <f t="shared" si="75"/>
        <v>231</v>
      </c>
      <c r="L222" s="55">
        <v>-231</v>
      </c>
      <c r="M222" s="47">
        <f t="shared" si="77"/>
        <v>0</v>
      </c>
      <c r="N222" s="55"/>
      <c r="O222" s="47">
        <f t="shared" si="78"/>
        <v>0</v>
      </c>
      <c r="P222" s="55"/>
      <c r="Q222" s="47">
        <f t="shared" si="79"/>
        <v>0</v>
      </c>
      <c r="R222" s="55"/>
      <c r="S222" s="47">
        <f t="shared" si="76"/>
        <v>0</v>
      </c>
      <c r="T222" s="71"/>
    </row>
    <row r="223" spans="1:20" ht="31.5" hidden="1">
      <c r="A223" s="5" t="s">
        <v>227</v>
      </c>
      <c r="B223" s="68" t="s">
        <v>116</v>
      </c>
      <c r="C223" s="69"/>
      <c r="D223" s="53"/>
      <c r="E223" s="54">
        <v>242.7</v>
      </c>
      <c r="F223" s="54"/>
      <c r="G223" s="47">
        <f t="shared" si="73"/>
        <v>242.7</v>
      </c>
      <c r="H223" s="55">
        <v>-104.1</v>
      </c>
      <c r="I223" s="47">
        <f t="shared" si="74"/>
        <v>138.6</v>
      </c>
      <c r="J223" s="55">
        <v>-82</v>
      </c>
      <c r="K223" s="47">
        <f t="shared" si="75"/>
        <v>56.599999999999994</v>
      </c>
      <c r="L223" s="55">
        <v>-56.6</v>
      </c>
      <c r="M223" s="47">
        <f t="shared" si="77"/>
        <v>0</v>
      </c>
      <c r="N223" s="55"/>
      <c r="O223" s="47">
        <f t="shared" si="78"/>
        <v>0</v>
      </c>
      <c r="P223" s="55"/>
      <c r="Q223" s="47">
        <f t="shared" si="79"/>
        <v>0</v>
      </c>
      <c r="R223" s="55"/>
      <c r="S223" s="47">
        <f t="shared" si="76"/>
        <v>0</v>
      </c>
      <c r="T223" s="71"/>
    </row>
    <row r="224" spans="1:20" ht="69.75" customHeight="1">
      <c r="A224" s="4" t="s">
        <v>261</v>
      </c>
      <c r="B224" s="63" t="s">
        <v>263</v>
      </c>
      <c r="C224" s="69"/>
      <c r="D224" s="53"/>
      <c r="E224" s="66">
        <f aca="true" t="shared" si="80" ref="E224:K224">SUM(E225:E236)</f>
        <v>1648.6</v>
      </c>
      <c r="F224" s="66">
        <f t="shared" si="80"/>
        <v>146.2</v>
      </c>
      <c r="G224" s="66">
        <f t="shared" si="80"/>
        <v>1794.8</v>
      </c>
      <c r="H224" s="67">
        <f t="shared" si="80"/>
        <v>460.2</v>
      </c>
      <c r="I224" s="66">
        <f t="shared" si="80"/>
        <v>2255</v>
      </c>
      <c r="J224" s="67">
        <f t="shared" si="80"/>
        <v>184.8</v>
      </c>
      <c r="K224" s="66">
        <f t="shared" si="80"/>
        <v>2439.8</v>
      </c>
      <c r="L224" s="67">
        <f aca="true" t="shared" si="81" ref="L224:Q224">SUM(L225:L236)</f>
        <v>262.44</v>
      </c>
      <c r="M224" s="66">
        <f t="shared" si="81"/>
        <v>2702.24</v>
      </c>
      <c r="N224" s="67">
        <f t="shared" si="81"/>
        <v>256</v>
      </c>
      <c r="O224" s="66">
        <f t="shared" si="81"/>
        <v>2958.24</v>
      </c>
      <c r="P224" s="67">
        <f t="shared" si="81"/>
        <v>845</v>
      </c>
      <c r="Q224" s="66">
        <f t="shared" si="81"/>
        <v>3803.24</v>
      </c>
      <c r="R224" s="67">
        <f>SUM(R225:R236)</f>
        <v>218.3</v>
      </c>
      <c r="S224" s="66">
        <f>SUM(S225:S236)</f>
        <v>4021.54</v>
      </c>
      <c r="T224" s="71"/>
    </row>
    <row r="225" spans="1:20" ht="31.5">
      <c r="A225" s="5" t="s">
        <v>218</v>
      </c>
      <c r="B225" s="68" t="s">
        <v>104</v>
      </c>
      <c r="C225" s="69"/>
      <c r="D225" s="53"/>
      <c r="E225" s="54">
        <v>1439.8</v>
      </c>
      <c r="F225" s="54">
        <f>15+131.2</f>
        <v>146.2</v>
      </c>
      <c r="G225" s="47">
        <f aca="true" t="shared" si="82" ref="G225:G236">E225+F225</f>
        <v>1586</v>
      </c>
      <c r="H225" s="55">
        <v>428.5</v>
      </c>
      <c r="I225" s="47">
        <f aca="true" t="shared" si="83" ref="I225:I236">G225+H225</f>
        <v>2014.5</v>
      </c>
      <c r="J225" s="55">
        <f>20+139.8+25</f>
        <v>184.8</v>
      </c>
      <c r="K225" s="47">
        <f aca="true" t="shared" si="84" ref="K225:K236">I225+J225</f>
        <v>2199.3</v>
      </c>
      <c r="L225" s="55">
        <f>194.2</f>
        <v>194.2</v>
      </c>
      <c r="M225" s="47">
        <f aca="true" t="shared" si="85" ref="M225:M236">K225+L225</f>
        <v>2393.5</v>
      </c>
      <c r="N225" s="55">
        <v>204</v>
      </c>
      <c r="O225" s="47">
        <f aca="true" t="shared" si="86" ref="O225:O236">M225+N225</f>
        <v>2597.5</v>
      </c>
      <c r="P225" s="55">
        <v>675</v>
      </c>
      <c r="Q225" s="47">
        <f aca="true" t="shared" si="87" ref="Q225:Q236">O225+P225</f>
        <v>3272.5</v>
      </c>
      <c r="R225" s="55">
        <v>130.8</v>
      </c>
      <c r="S225" s="47">
        <f aca="true" t="shared" si="88" ref="S225:S236">Q225+R225</f>
        <v>3403.3</v>
      </c>
      <c r="T225" s="71"/>
    </row>
    <row r="226" spans="1:20" ht="15" customHeight="1" outlineLevel="1">
      <c r="A226" s="5" t="s">
        <v>313</v>
      </c>
      <c r="B226" s="68" t="s">
        <v>106</v>
      </c>
      <c r="C226" s="69"/>
      <c r="D226" s="53"/>
      <c r="E226" s="54"/>
      <c r="F226" s="54"/>
      <c r="G226" s="47">
        <f t="shared" si="82"/>
        <v>0</v>
      </c>
      <c r="H226" s="55"/>
      <c r="I226" s="47">
        <f t="shared" si="83"/>
        <v>0</v>
      </c>
      <c r="J226" s="55"/>
      <c r="K226" s="47">
        <f t="shared" si="84"/>
        <v>0</v>
      </c>
      <c r="L226" s="55">
        <v>68.24</v>
      </c>
      <c r="M226" s="47">
        <f t="shared" si="85"/>
        <v>68.24</v>
      </c>
      <c r="N226" s="55">
        <v>48</v>
      </c>
      <c r="O226" s="47">
        <f t="shared" si="86"/>
        <v>116.24</v>
      </c>
      <c r="P226" s="55">
        <v>70</v>
      </c>
      <c r="Q226" s="47">
        <f t="shared" si="87"/>
        <v>186.24</v>
      </c>
      <c r="R226" s="55"/>
      <c r="S226" s="47">
        <f t="shared" si="88"/>
        <v>186.24</v>
      </c>
      <c r="T226" s="71"/>
    </row>
    <row r="227" spans="1:19" ht="15" customHeight="1" outlineLevel="1">
      <c r="A227" s="5" t="s">
        <v>169</v>
      </c>
      <c r="B227" s="68" t="s">
        <v>110</v>
      </c>
      <c r="C227" s="69"/>
      <c r="D227" s="53"/>
      <c r="E227" s="54"/>
      <c r="F227" s="54"/>
      <c r="G227" s="47"/>
      <c r="H227" s="55"/>
      <c r="I227" s="47"/>
      <c r="J227" s="55"/>
      <c r="K227" s="47"/>
      <c r="L227" s="55"/>
      <c r="M227" s="47"/>
      <c r="N227" s="55"/>
      <c r="O227" s="47"/>
      <c r="P227" s="55"/>
      <c r="Q227" s="47">
        <v>0</v>
      </c>
      <c r="R227" s="55">
        <v>18</v>
      </c>
      <c r="S227" s="47">
        <f t="shared" si="88"/>
        <v>18</v>
      </c>
    </row>
    <row r="228" spans="1:19" ht="31.5">
      <c r="A228" s="5" t="s">
        <v>219</v>
      </c>
      <c r="B228" s="68" t="s">
        <v>111</v>
      </c>
      <c r="C228" s="69"/>
      <c r="D228" s="53"/>
      <c r="E228" s="54">
        <v>87.8</v>
      </c>
      <c r="F228" s="54"/>
      <c r="G228" s="47">
        <f t="shared" si="82"/>
        <v>87.8</v>
      </c>
      <c r="H228" s="55"/>
      <c r="I228" s="47">
        <f t="shared" si="83"/>
        <v>87.8</v>
      </c>
      <c r="J228" s="55"/>
      <c r="K228" s="47">
        <f t="shared" si="84"/>
        <v>87.8</v>
      </c>
      <c r="L228" s="55"/>
      <c r="M228" s="47">
        <f t="shared" si="85"/>
        <v>87.8</v>
      </c>
      <c r="N228" s="55"/>
      <c r="O228" s="47">
        <f t="shared" si="86"/>
        <v>87.8</v>
      </c>
      <c r="P228" s="55"/>
      <c r="Q228" s="47">
        <f t="shared" si="87"/>
        <v>87.8</v>
      </c>
      <c r="R228" s="55">
        <v>-40.5</v>
      </c>
      <c r="S228" s="47">
        <f t="shared" si="88"/>
        <v>47.3</v>
      </c>
    </row>
    <row r="229" spans="1:19" ht="31.5">
      <c r="A229" s="5" t="s">
        <v>304</v>
      </c>
      <c r="B229" s="68" t="s">
        <v>114</v>
      </c>
      <c r="C229" s="69"/>
      <c r="D229" s="53"/>
      <c r="E229" s="54"/>
      <c r="F229" s="54"/>
      <c r="G229" s="47">
        <f t="shared" si="82"/>
        <v>0</v>
      </c>
      <c r="H229" s="55">
        <v>23.7</v>
      </c>
      <c r="I229" s="47">
        <f t="shared" si="83"/>
        <v>23.7</v>
      </c>
      <c r="J229" s="55"/>
      <c r="K229" s="47">
        <f t="shared" si="84"/>
        <v>23.7</v>
      </c>
      <c r="L229" s="55"/>
      <c r="M229" s="47">
        <f t="shared" si="85"/>
        <v>23.7</v>
      </c>
      <c r="N229" s="55"/>
      <c r="O229" s="47">
        <f t="shared" si="86"/>
        <v>23.7</v>
      </c>
      <c r="P229" s="55"/>
      <c r="Q229" s="47">
        <f t="shared" si="87"/>
        <v>23.7</v>
      </c>
      <c r="R229" s="55"/>
      <c r="S229" s="47">
        <f t="shared" si="88"/>
        <v>23.7</v>
      </c>
    </row>
    <row r="230" spans="1:19" ht="15.75">
      <c r="A230" s="5" t="s">
        <v>255</v>
      </c>
      <c r="B230" s="68" t="s">
        <v>271</v>
      </c>
      <c r="C230" s="69"/>
      <c r="D230" s="53"/>
      <c r="E230" s="54">
        <v>0</v>
      </c>
      <c r="F230" s="54"/>
      <c r="G230" s="47">
        <f t="shared" si="82"/>
        <v>0</v>
      </c>
      <c r="H230" s="55">
        <v>8</v>
      </c>
      <c r="I230" s="47">
        <f t="shared" si="83"/>
        <v>8</v>
      </c>
      <c r="J230" s="55"/>
      <c r="K230" s="47">
        <f t="shared" si="84"/>
        <v>8</v>
      </c>
      <c r="L230" s="55"/>
      <c r="M230" s="47">
        <f t="shared" si="85"/>
        <v>8</v>
      </c>
      <c r="N230" s="55"/>
      <c r="O230" s="47">
        <f t="shared" si="86"/>
        <v>8</v>
      </c>
      <c r="P230" s="55"/>
      <c r="Q230" s="47">
        <f t="shared" si="87"/>
        <v>8</v>
      </c>
      <c r="R230" s="55"/>
      <c r="S230" s="47">
        <f t="shared" si="88"/>
        <v>8</v>
      </c>
    </row>
    <row r="231" spans="1:19" ht="15.75" hidden="1" outlineLevel="1">
      <c r="A231" s="5" t="s">
        <v>299</v>
      </c>
      <c r="B231" s="68" t="s">
        <v>272</v>
      </c>
      <c r="C231" s="69"/>
      <c r="D231" s="53"/>
      <c r="E231" s="54">
        <v>0</v>
      </c>
      <c r="F231" s="54">
        <v>0</v>
      </c>
      <c r="G231" s="47">
        <f t="shared" si="82"/>
        <v>0</v>
      </c>
      <c r="H231" s="55"/>
      <c r="I231" s="47">
        <f t="shared" si="83"/>
        <v>0</v>
      </c>
      <c r="J231" s="55"/>
      <c r="K231" s="47">
        <f t="shared" si="84"/>
        <v>0</v>
      </c>
      <c r="L231" s="55"/>
      <c r="M231" s="47">
        <f t="shared" si="85"/>
        <v>0</v>
      </c>
      <c r="N231" s="55"/>
      <c r="O231" s="47">
        <f t="shared" si="86"/>
        <v>0</v>
      </c>
      <c r="P231" s="55"/>
      <c r="Q231" s="47">
        <f t="shared" si="87"/>
        <v>0</v>
      </c>
      <c r="R231" s="55"/>
      <c r="S231" s="47">
        <f t="shared" si="88"/>
        <v>0</v>
      </c>
    </row>
    <row r="232" spans="1:19" ht="15.75" collapsed="1">
      <c r="A232" s="5" t="s">
        <v>262</v>
      </c>
      <c r="B232" s="68" t="s">
        <v>270</v>
      </c>
      <c r="C232" s="69"/>
      <c r="D232" s="53"/>
      <c r="E232" s="54">
        <v>25</v>
      </c>
      <c r="F232" s="54"/>
      <c r="G232" s="47">
        <f t="shared" si="82"/>
        <v>25</v>
      </c>
      <c r="H232" s="55"/>
      <c r="I232" s="47">
        <f t="shared" si="83"/>
        <v>25</v>
      </c>
      <c r="J232" s="55"/>
      <c r="K232" s="47">
        <f t="shared" si="84"/>
        <v>25</v>
      </c>
      <c r="L232" s="55"/>
      <c r="M232" s="47">
        <f t="shared" si="85"/>
        <v>25</v>
      </c>
      <c r="N232" s="55"/>
      <c r="O232" s="47">
        <f t="shared" si="86"/>
        <v>25</v>
      </c>
      <c r="P232" s="55">
        <v>10</v>
      </c>
      <c r="Q232" s="47">
        <f t="shared" si="87"/>
        <v>35</v>
      </c>
      <c r="R232" s="55">
        <v>30</v>
      </c>
      <c r="S232" s="47">
        <f t="shared" si="88"/>
        <v>65</v>
      </c>
    </row>
    <row r="233" spans="1:19" ht="15.75">
      <c r="A233" s="5" t="s">
        <v>328</v>
      </c>
      <c r="B233" s="68" t="s">
        <v>133</v>
      </c>
      <c r="C233" s="69"/>
      <c r="D233" s="53"/>
      <c r="E233" s="54"/>
      <c r="F233" s="54"/>
      <c r="G233" s="47"/>
      <c r="H233" s="55"/>
      <c r="I233" s="47"/>
      <c r="J233" s="55"/>
      <c r="K233" s="47"/>
      <c r="L233" s="55"/>
      <c r="M233" s="47"/>
      <c r="N233" s="55"/>
      <c r="O233" s="47">
        <v>0</v>
      </c>
      <c r="P233" s="55">
        <v>90</v>
      </c>
      <c r="Q233" s="47">
        <f t="shared" si="87"/>
        <v>90</v>
      </c>
      <c r="R233" s="55"/>
      <c r="S233" s="47">
        <f t="shared" si="88"/>
        <v>90</v>
      </c>
    </row>
    <row r="234" spans="1:19" ht="15.75" hidden="1" outlineLevel="1">
      <c r="A234" s="5" t="s">
        <v>145</v>
      </c>
      <c r="B234" s="68" t="s">
        <v>135</v>
      </c>
      <c r="C234" s="69"/>
      <c r="D234" s="53"/>
      <c r="E234" s="54"/>
      <c r="F234" s="54"/>
      <c r="G234" s="47">
        <f t="shared" si="82"/>
        <v>0</v>
      </c>
      <c r="H234" s="55"/>
      <c r="I234" s="47">
        <f t="shared" si="83"/>
        <v>0</v>
      </c>
      <c r="J234" s="55"/>
      <c r="K234" s="47">
        <f t="shared" si="84"/>
        <v>0</v>
      </c>
      <c r="L234" s="55"/>
      <c r="M234" s="47">
        <f t="shared" si="85"/>
        <v>0</v>
      </c>
      <c r="N234" s="55"/>
      <c r="O234" s="47">
        <f t="shared" si="86"/>
        <v>0</v>
      </c>
      <c r="P234" s="55"/>
      <c r="Q234" s="47">
        <f t="shared" si="87"/>
        <v>0</v>
      </c>
      <c r="R234" s="55"/>
      <c r="S234" s="47">
        <f t="shared" si="88"/>
        <v>0</v>
      </c>
    </row>
    <row r="235" spans="1:19" ht="15.75" outlineLevel="1">
      <c r="A235" s="5" t="s">
        <v>170</v>
      </c>
      <c r="B235" s="68" t="s">
        <v>137</v>
      </c>
      <c r="C235" s="69"/>
      <c r="D235" s="53"/>
      <c r="E235" s="54"/>
      <c r="F235" s="54"/>
      <c r="G235" s="47"/>
      <c r="H235" s="55"/>
      <c r="I235" s="47"/>
      <c r="J235" s="55"/>
      <c r="K235" s="47"/>
      <c r="L235" s="55"/>
      <c r="M235" s="47"/>
      <c r="N235" s="55"/>
      <c r="O235" s="47"/>
      <c r="P235" s="55"/>
      <c r="Q235" s="47">
        <v>0</v>
      </c>
      <c r="R235" s="55">
        <v>80</v>
      </c>
      <c r="S235" s="47">
        <f t="shared" si="88"/>
        <v>80</v>
      </c>
    </row>
    <row r="236" spans="1:19" ht="15.75">
      <c r="A236" s="5" t="s">
        <v>220</v>
      </c>
      <c r="B236" s="68" t="s">
        <v>273</v>
      </c>
      <c r="C236" s="69"/>
      <c r="D236" s="53"/>
      <c r="E236" s="54">
        <v>96</v>
      </c>
      <c r="F236" s="54"/>
      <c r="G236" s="47">
        <f t="shared" si="82"/>
        <v>96</v>
      </c>
      <c r="H236" s="55"/>
      <c r="I236" s="47">
        <f t="shared" si="83"/>
        <v>96</v>
      </c>
      <c r="J236" s="55"/>
      <c r="K236" s="47">
        <f t="shared" si="84"/>
        <v>96</v>
      </c>
      <c r="L236" s="55"/>
      <c r="M236" s="47">
        <f t="shared" si="85"/>
        <v>96</v>
      </c>
      <c r="N236" s="55">
        <v>4</v>
      </c>
      <c r="O236" s="47">
        <f t="shared" si="86"/>
        <v>100</v>
      </c>
      <c r="P236" s="55"/>
      <c r="Q236" s="47">
        <f t="shared" si="87"/>
        <v>100</v>
      </c>
      <c r="R236" s="55"/>
      <c r="S236" s="47">
        <f t="shared" si="88"/>
        <v>100</v>
      </c>
    </row>
    <row r="237" spans="1:19" ht="22.5" customHeight="1">
      <c r="A237" s="75" t="s">
        <v>146</v>
      </c>
      <c r="B237" s="76"/>
      <c r="C237" s="9" t="e">
        <f aca="true" t="shared" si="89" ref="C237:R237">C6+C31+C95+C170</f>
        <v>#REF!</v>
      </c>
      <c r="D237" s="9">
        <f t="shared" si="89"/>
        <v>206984.30000000005</v>
      </c>
      <c r="E237" s="21">
        <f t="shared" si="89"/>
        <v>3451547.32</v>
      </c>
      <c r="F237" s="21">
        <f t="shared" si="89"/>
        <v>-94594.5</v>
      </c>
      <c r="G237" s="21" t="e">
        <f t="shared" si="89"/>
        <v>#REF!</v>
      </c>
      <c r="H237" s="21" t="e">
        <f t="shared" si="89"/>
        <v>#REF!</v>
      </c>
      <c r="I237" s="21" t="e">
        <f t="shared" si="89"/>
        <v>#REF!</v>
      </c>
      <c r="J237" s="21" t="e">
        <f t="shared" si="89"/>
        <v>#REF!</v>
      </c>
      <c r="K237" s="21" t="e">
        <f t="shared" si="89"/>
        <v>#REF!</v>
      </c>
      <c r="L237" s="21" t="e">
        <f t="shared" si="89"/>
        <v>#REF!</v>
      </c>
      <c r="M237" s="21">
        <f t="shared" si="89"/>
        <v>3180431.4279999994</v>
      </c>
      <c r="N237" s="21">
        <f t="shared" si="89"/>
        <v>-1737.2299999999996</v>
      </c>
      <c r="O237" s="21">
        <f t="shared" si="89"/>
        <v>3178694.198</v>
      </c>
      <c r="P237" s="21">
        <f t="shared" si="89"/>
        <v>1972.0300000000025</v>
      </c>
      <c r="Q237" s="21">
        <f t="shared" si="89"/>
        <v>3180666.2279999997</v>
      </c>
      <c r="R237" s="21">
        <f t="shared" si="89"/>
        <v>-72098.78</v>
      </c>
      <c r="S237" s="21">
        <f>Q237+R237</f>
        <v>3108567.448</v>
      </c>
    </row>
    <row r="238" spans="1:20" ht="21.75" customHeight="1">
      <c r="A238" s="75" t="s">
        <v>147</v>
      </c>
      <c r="B238" s="76"/>
      <c r="C238" s="9" t="e">
        <f aca="true" t="shared" si="90" ref="C238:R238">C170+C31+C6</f>
        <v>#REF!</v>
      </c>
      <c r="D238" s="9">
        <f t="shared" si="90"/>
        <v>0</v>
      </c>
      <c r="E238" s="21">
        <f t="shared" si="90"/>
        <v>876293.7999999999</v>
      </c>
      <c r="F238" s="21">
        <f t="shared" si="90"/>
        <v>502.8999999999999</v>
      </c>
      <c r="G238" s="21" t="e">
        <f t="shared" si="90"/>
        <v>#REF!</v>
      </c>
      <c r="H238" s="21" t="e">
        <f t="shared" si="90"/>
        <v>#REF!</v>
      </c>
      <c r="I238" s="21" t="e">
        <f t="shared" si="90"/>
        <v>#REF!</v>
      </c>
      <c r="J238" s="21" t="e">
        <f t="shared" si="90"/>
        <v>#REF!</v>
      </c>
      <c r="K238" s="21" t="e">
        <f t="shared" si="90"/>
        <v>#REF!</v>
      </c>
      <c r="L238" s="21" t="e">
        <f t="shared" si="90"/>
        <v>#REF!</v>
      </c>
      <c r="M238" s="21">
        <f t="shared" si="90"/>
        <v>881366.3099999999</v>
      </c>
      <c r="N238" s="21">
        <f t="shared" si="90"/>
        <v>2726.8999999999996</v>
      </c>
      <c r="O238" s="21">
        <f t="shared" si="90"/>
        <v>884093.21</v>
      </c>
      <c r="P238" s="21">
        <f t="shared" si="90"/>
        <v>-3295.4699999999975</v>
      </c>
      <c r="Q238" s="21">
        <f t="shared" si="90"/>
        <v>880797.7399999999</v>
      </c>
      <c r="R238" s="21">
        <f t="shared" si="90"/>
        <v>291.27</v>
      </c>
      <c r="S238" s="21">
        <f>Q238+R238</f>
        <v>881089.0099999999</v>
      </c>
      <c r="T238" s="71"/>
    </row>
    <row r="239" spans="1:19" ht="24.75" customHeight="1" thickBot="1">
      <c r="A239" s="73" t="s">
        <v>148</v>
      </c>
      <c r="B239" s="74"/>
      <c r="C239" s="10" t="e">
        <f aca="true" t="shared" si="91" ref="C239:N239">C238-C170</f>
        <v>#REF!</v>
      </c>
      <c r="D239" s="10">
        <f t="shared" si="91"/>
        <v>0</v>
      </c>
      <c r="E239" s="22">
        <f t="shared" si="91"/>
        <v>776739.7999999999</v>
      </c>
      <c r="F239" s="22">
        <f t="shared" si="91"/>
        <v>0</v>
      </c>
      <c r="G239" s="22" t="e">
        <f t="shared" si="91"/>
        <v>#REF!</v>
      </c>
      <c r="H239" s="22" t="e">
        <f t="shared" si="91"/>
        <v>#REF!</v>
      </c>
      <c r="I239" s="22" t="e">
        <f t="shared" si="91"/>
        <v>#REF!</v>
      </c>
      <c r="J239" s="22" t="e">
        <f t="shared" si="91"/>
        <v>#REF!</v>
      </c>
      <c r="K239" s="22" t="e">
        <f t="shared" si="91"/>
        <v>#REF!</v>
      </c>
      <c r="L239" s="22" t="e">
        <f t="shared" si="91"/>
        <v>#REF!</v>
      </c>
      <c r="M239" s="22">
        <f t="shared" si="91"/>
        <v>776739.7999999999</v>
      </c>
      <c r="N239" s="22">
        <f t="shared" si="91"/>
        <v>0</v>
      </c>
      <c r="O239" s="22">
        <f>O238-O170</f>
        <v>776739.7999999999</v>
      </c>
      <c r="P239" s="22">
        <f>P238-P170</f>
        <v>0</v>
      </c>
      <c r="Q239" s="22">
        <f>Q238-Q170</f>
        <v>776739.7999999998</v>
      </c>
      <c r="R239" s="22">
        <f>R238-R170</f>
        <v>0</v>
      </c>
      <c r="S239" s="22" t="s">
        <v>175</v>
      </c>
    </row>
    <row r="240" spans="1:19" ht="24.75" customHeight="1">
      <c r="A240" s="20"/>
      <c r="B240" s="20"/>
      <c r="C240" s="13"/>
      <c r="D240" s="13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</row>
    <row r="241" spans="1:19" ht="24.75" customHeight="1">
      <c r="A241" s="20"/>
      <c r="B241" s="20"/>
      <c r="C241" s="13"/>
      <c r="D241" s="13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</row>
    <row r="242" spans="1:19" ht="24.75" customHeight="1">
      <c r="A242" s="20"/>
      <c r="B242" s="20"/>
      <c r="C242" s="13"/>
      <c r="D242" s="13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</row>
    <row r="243" spans="1:19" ht="24.75" customHeight="1">
      <c r="A243" s="20"/>
      <c r="B243" s="20"/>
      <c r="C243" s="13"/>
      <c r="D243" s="13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</row>
    <row r="244" spans="1:19" ht="24.75" customHeight="1">
      <c r="A244" s="20"/>
      <c r="B244" s="20"/>
      <c r="C244" s="13"/>
      <c r="D244" s="13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</row>
    <row r="245" spans="1:19" ht="24.75" customHeight="1">
      <c r="A245" s="32" t="s">
        <v>373</v>
      </c>
      <c r="B245" s="20"/>
      <c r="C245" s="13"/>
      <c r="D245" s="13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</row>
    <row r="246" spans="1:19" ht="24.75" customHeight="1">
      <c r="A246" s="32" t="s">
        <v>374</v>
      </c>
      <c r="B246" s="20"/>
      <c r="C246" s="13"/>
      <c r="D246" s="13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</row>
    <row r="247" spans="1:19" ht="24.75" customHeight="1">
      <c r="A247" s="32" t="s">
        <v>160</v>
      </c>
      <c r="B247" s="20"/>
      <c r="C247" s="13"/>
      <c r="D247" s="13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</row>
    <row r="248" spans="1:19" ht="24.75" customHeight="1">
      <c r="A248" s="32" t="s">
        <v>161</v>
      </c>
      <c r="B248" s="20"/>
      <c r="C248" s="13"/>
      <c r="D248" s="13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</row>
    <row r="249" spans="1:19" ht="24.75" customHeight="1">
      <c r="A249" s="20"/>
      <c r="B249" s="20"/>
      <c r="C249" s="13"/>
      <c r="D249" s="13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</row>
    <row r="250" spans="1:19" ht="24.75" customHeight="1">
      <c r="A250" s="20"/>
      <c r="B250" s="20"/>
      <c r="C250" s="13"/>
      <c r="D250" s="13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</row>
    <row r="251" spans="1:19" ht="24.75" customHeight="1">
      <c r="A251" s="20"/>
      <c r="B251" s="20"/>
      <c r="C251" s="13"/>
      <c r="D251" s="13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</row>
    <row r="252" spans="1:19" ht="24.75" customHeight="1">
      <c r="A252" s="20"/>
      <c r="B252" s="20"/>
      <c r="C252" s="13"/>
      <c r="D252" s="13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</row>
    <row r="253" spans="1:19" ht="24.75" customHeight="1">
      <c r="A253" s="20"/>
      <c r="B253" s="20"/>
      <c r="C253" s="13"/>
      <c r="D253" s="13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</row>
    <row r="254" spans="1:19" ht="24.75" customHeight="1">
      <c r="A254" s="20"/>
      <c r="B254" s="20"/>
      <c r="C254" s="13"/>
      <c r="D254" s="13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</row>
    <row r="255" spans="1:19" ht="24.75" customHeight="1">
      <c r="A255" s="20"/>
      <c r="B255" s="20"/>
      <c r="C255" s="13"/>
      <c r="D255" s="13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</row>
    <row r="256" spans="1:19" ht="24.75" customHeight="1">
      <c r="A256" s="20"/>
      <c r="B256" s="20"/>
      <c r="C256" s="13"/>
      <c r="D256" s="13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</row>
    <row r="257" spans="1:19" ht="24.75" customHeight="1">
      <c r="A257" s="20"/>
      <c r="B257" s="20"/>
      <c r="C257" s="13"/>
      <c r="D257" s="13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</row>
    <row r="258" spans="1:17" ht="18" customHeight="1">
      <c r="A258" s="20"/>
      <c r="B258" s="20"/>
      <c r="C258" s="13"/>
      <c r="D258" s="13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</row>
    <row r="259" spans="1:19" ht="18" customHeight="1">
      <c r="A259" s="32"/>
      <c r="B259" s="20"/>
      <c r="C259" s="13"/>
      <c r="D259" s="13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S259" s="71"/>
    </row>
    <row r="260" spans="1:17" ht="18" customHeight="1">
      <c r="A260" s="32"/>
      <c r="B260" s="20"/>
      <c r="C260" s="13"/>
      <c r="D260" s="13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</row>
    <row r="261" spans="1:17" ht="18" customHeight="1">
      <c r="A261" s="32"/>
      <c r="B261" s="20"/>
      <c r="C261" s="13"/>
      <c r="D261" s="13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</row>
    <row r="262" spans="1:17" ht="18" customHeight="1">
      <c r="A262" s="20"/>
      <c r="B262" s="20"/>
      <c r="C262" s="13"/>
      <c r="D262" s="13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2:17" ht="18" customHeight="1">
      <c r="B263" s="20"/>
      <c r="C263" s="13"/>
      <c r="D263" s="13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</row>
    <row r="264" spans="2:17" ht="18" customHeight="1">
      <c r="B264" s="20"/>
      <c r="C264" s="13"/>
      <c r="D264" s="13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2:17" ht="18" customHeight="1">
      <c r="B265" s="20"/>
      <c r="C265" s="13"/>
      <c r="D265" s="13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2:17" ht="18" customHeight="1">
      <c r="B266" s="20"/>
      <c r="C266" s="13"/>
      <c r="D266" s="13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</row>
    <row r="267" spans="1:17" ht="18" customHeight="1">
      <c r="A267" s="32"/>
      <c r="B267" s="20"/>
      <c r="C267" s="13"/>
      <c r="D267" s="13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</row>
    <row r="268" spans="1:17" ht="18" customHeight="1">
      <c r="A268" s="32"/>
      <c r="B268" s="20"/>
      <c r="C268" s="13"/>
      <c r="D268" s="13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1:17" ht="18" customHeight="1">
      <c r="A269" s="32"/>
      <c r="B269" s="20"/>
      <c r="C269" s="13"/>
      <c r="D269" s="13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1:17" ht="18" customHeight="1">
      <c r="A270" s="20"/>
      <c r="B270" s="20"/>
      <c r="C270" s="13"/>
      <c r="D270" s="13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1:17" ht="18" customHeight="1">
      <c r="A271" s="20"/>
      <c r="B271" s="20"/>
      <c r="C271" s="13"/>
      <c r="D271" s="13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</row>
    <row r="272" spans="1:17" ht="18" customHeight="1">
      <c r="A272" s="20"/>
      <c r="B272" s="20"/>
      <c r="C272" s="13"/>
      <c r="D272" s="13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</row>
    <row r="273" spans="1:17" ht="18" customHeight="1">
      <c r="A273" s="20"/>
      <c r="B273" s="20"/>
      <c r="C273" s="13"/>
      <c r="D273" s="13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</row>
    <row r="274" spans="1:17" ht="18" customHeight="1">
      <c r="A274" s="20"/>
      <c r="B274" s="20"/>
      <c r="C274" s="13"/>
      <c r="D274" s="13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</row>
    <row r="275" spans="1:17" ht="18" customHeight="1">
      <c r="A275" s="20"/>
      <c r="B275" s="20"/>
      <c r="C275" s="13"/>
      <c r="D275" s="13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</row>
    <row r="276" spans="1:17" ht="18" customHeight="1">
      <c r="A276" s="20"/>
      <c r="B276" s="20"/>
      <c r="C276" s="13"/>
      <c r="D276" s="13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</row>
    <row r="277" spans="2:17" ht="15">
      <c r="B277" s="24"/>
      <c r="L277" s="14"/>
      <c r="M277" s="14"/>
      <c r="N277" s="14"/>
      <c r="O277" s="14"/>
      <c r="P277" s="14"/>
      <c r="Q277" s="14"/>
    </row>
    <row r="278" ht="15">
      <c r="B278" s="24"/>
    </row>
    <row r="279" ht="15">
      <c r="B279" s="24"/>
    </row>
    <row r="280" ht="15">
      <c r="B280" s="24"/>
    </row>
    <row r="281" ht="15">
      <c r="B281" s="24"/>
    </row>
    <row r="282" ht="15">
      <c r="B282" s="24"/>
    </row>
    <row r="283" ht="15">
      <c r="B283" s="24"/>
    </row>
    <row r="284" ht="15">
      <c r="B284" s="24"/>
    </row>
    <row r="285" ht="15">
      <c r="B285" s="24"/>
    </row>
    <row r="286" ht="15">
      <c r="B286" s="24"/>
    </row>
    <row r="287" ht="15">
      <c r="B287" s="24"/>
    </row>
    <row r="288" ht="15">
      <c r="B288" s="24"/>
    </row>
    <row r="289" ht="15">
      <c r="B289" s="24"/>
    </row>
    <row r="290" ht="15">
      <c r="B290" s="24"/>
    </row>
    <row r="291" ht="15">
      <c r="B291" s="24"/>
    </row>
    <row r="292" ht="15">
      <c r="B292" s="24"/>
    </row>
    <row r="293" ht="15">
      <c r="B293" s="24"/>
    </row>
    <row r="294" ht="15">
      <c r="B294" s="24"/>
    </row>
    <row r="295" ht="15">
      <c r="B295" s="24"/>
    </row>
    <row r="296" ht="15">
      <c r="B296" s="24"/>
    </row>
    <row r="297" ht="15">
      <c r="B297" s="24"/>
    </row>
    <row r="298" ht="15">
      <c r="B298" s="24"/>
    </row>
    <row r="299" ht="15">
      <c r="B299" s="24"/>
    </row>
    <row r="300" ht="15">
      <c r="B300" s="24"/>
    </row>
    <row r="301" ht="15">
      <c r="B301" s="24"/>
    </row>
    <row r="309" ht="15">
      <c r="A309" s="8"/>
    </row>
    <row r="310" ht="15">
      <c r="A310" s="8"/>
    </row>
    <row r="311" ht="15">
      <c r="A311" s="8"/>
    </row>
    <row r="312" ht="15">
      <c r="A312" s="8"/>
    </row>
  </sheetData>
  <sheetProtection/>
  <mergeCells count="4">
    <mergeCell ref="A239:B239"/>
    <mergeCell ref="A237:B237"/>
    <mergeCell ref="A238:B238"/>
    <mergeCell ref="O1:S1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Naumova</cp:lastModifiedBy>
  <cp:lastPrinted>2009-12-18T03:56:32Z</cp:lastPrinted>
  <dcterms:created xsi:type="dcterms:W3CDTF">2008-12-23T03:53:18Z</dcterms:created>
  <dcterms:modified xsi:type="dcterms:W3CDTF">2009-12-22T11:47:50Z</dcterms:modified>
  <cp:category/>
  <cp:version/>
  <cp:contentType/>
  <cp:contentStatus/>
</cp:coreProperties>
</file>