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1.Доходы" sheetId="1" r:id="rId1"/>
    <sheet name="2.Функц_новая" sheetId="2" r:id="rId2"/>
    <sheet name="3.Расх.нов.классиф." sheetId="3" r:id="rId3"/>
    <sheet name="5.Заемные_средства" sheetId="4" r:id="rId4"/>
    <sheet name="6.Молодежь" sheetId="5" r:id="rId5"/>
    <sheet name="7.Физическая_культура" sheetId="6" r:id="rId6"/>
  </sheets>
  <definedNames>
    <definedName name="Z_00B0222F_551F_454B_AEFB_6BDBF0812230_.wvu.Cols" localSheetId="2" hidden="1">'3.Расх.нов.классиф.'!#REF!,'3.Расх.нов.классиф.'!$I:$I,'3.Расх.нов.классиф.'!$K:$K</definedName>
    <definedName name="Z_00B0222F_551F_454B_AEFB_6BDBF0812230_.wvu.Rows" localSheetId="2" hidden="1">'3.Расх.нов.классиф.'!#REF!,'3.Расх.нов.классиф.'!$53:$57,'3.Расх.нов.классиф.'!#REF!,'3.Расх.нов.классиф.'!#REF!,'3.Расх.нов.классиф.'!$86:$87,'3.Расх.нов.классиф.'!$113:$113,'3.Расх.нов.классиф.'!$146:$146,'3.Расх.нов.классиф.'!#REF!,'3.Расх.нов.классиф.'!#REF!,'3.Расх.нов.классиф.'!#REF!,'3.Расх.нов.классиф.'!#REF!,'3.Расх.нов.классиф.'!$398:$410</definedName>
    <definedName name="Z_03E9FE6B_F332_11D7_AC07_00D0B7BFB203_.wvu.PrintArea" localSheetId="4" hidden="1">'6.Молодежь'!$A$1:$E$19</definedName>
    <definedName name="Z_03E9FE6B_F332_11D7_AC07_00D0B7BFB203_.wvu.PrintArea" localSheetId="5" hidden="1">'7.Физическая_культура'!$A$1:$E$23</definedName>
    <definedName name="Z_0B43F7E5_46E2_428C_8AB7_1F1E7254975B_.wvu.Cols" localSheetId="4" hidden="1">'6.Молодежь'!$E:$E,'6.Молодежь'!#REF!</definedName>
    <definedName name="Z_0B43F7E5_46E2_428C_8AB7_1F1E7254975B_.wvu.Cols" localSheetId="5" hidden="1">'7.Физическая_культура'!$E:$E,'7.Физическая_культура'!#REF!</definedName>
    <definedName name="Z_0B43F7E5_46E2_428C_8AB7_1F1E7254975B_.wvu.PrintArea" localSheetId="4" hidden="1">'6.Молодежь'!$A$5:$E$18</definedName>
    <definedName name="Z_0B43F7E5_46E2_428C_8AB7_1F1E7254975B_.wvu.PrintArea" localSheetId="5" hidden="1">'7.Физическая_культура'!$A$5:$E$5</definedName>
    <definedName name="Z_0D513841_2B9D_44D0_81A3_22AD1764D50A_.wvu.Cols" localSheetId="4" hidden="1">'6.Молодежь'!$E:$E,'6.Молодежь'!#REF!</definedName>
    <definedName name="Z_0D513841_2B9D_44D0_81A3_22AD1764D50A_.wvu.Cols" localSheetId="5" hidden="1">'7.Физическая_культура'!$E:$E,'7.Физическая_культура'!#REF!</definedName>
    <definedName name="Z_0D513841_2B9D_44D0_81A3_22AD1764D50A_.wvu.PrintArea" localSheetId="4" hidden="1">'6.Молодежь'!$A$5:$E$18</definedName>
    <definedName name="Z_0D513841_2B9D_44D0_81A3_22AD1764D50A_.wvu.PrintArea" localSheetId="5" hidden="1">'7.Физическая_культура'!$A$5:$E$5</definedName>
    <definedName name="Z_1408D4E0_F4B5_11D7_870F_009027A6C48C_.wvu.Cols" localSheetId="3" hidden="1">'5.Заемные_средства'!#REF!,'5.Заемные_средства'!$D:$F</definedName>
    <definedName name="Z_1408D4E0_F4B5_11D7_870F_009027A6C48C_.wvu.PrintArea" localSheetId="3" hidden="1">'5.Заемные_средства'!$B$1:$C$24</definedName>
    <definedName name="Z_1408D4E0_F4B5_11D7_870F_009027A6C48C_.wvu.PrintArea" localSheetId="4" hidden="1">'6.Молодежь'!$A$1:$E$19</definedName>
    <definedName name="Z_1408D4E0_F4B5_11D7_870F_009027A6C48C_.wvu.PrintArea" localSheetId="5" hidden="1">'7.Физическая_культура'!$A$1:$E$23</definedName>
    <definedName name="Z_1408D4E0_F4B5_11D7_870F_009027A6C48C_.wvu.Rows" localSheetId="3" hidden="1">'5.Заемные_средства'!$12:$12</definedName>
    <definedName name="Z_210B0090_573D_4C14_BB4D_B2C63006657A_.wvu.Cols" localSheetId="2" hidden="1">'3.Расх.нов.классиф.'!#REF!,'3.Расх.нов.классиф.'!$I:$I,'3.Расх.нов.классиф.'!$K:$K</definedName>
    <definedName name="Z_210B0090_573D_4C14_BB4D_B2C63006657A_.wvu.Rows" localSheetId="2" hidden="1">'3.Расх.нов.классиф.'!#REF!,'3.Расх.нов.классиф.'!$53:$57,'3.Расх.нов.классиф.'!#REF!,'3.Расх.нов.классиф.'!#REF!,'3.Расх.нов.классиф.'!$86:$87,'3.Расх.нов.классиф.'!$113:$113,'3.Расх.нов.классиф.'!$146:$146,'3.Расх.нов.классиф.'!#REF!,'3.Расх.нов.классиф.'!#REF!,'3.Расх.нов.классиф.'!#REF!,'3.Расх.нов.классиф.'!#REF!,'3.Расх.нов.классиф.'!$398:$410</definedName>
    <definedName name="Z_3AE60815_C3B9_4576_B22C_FD300646EDB0_.wvu.Cols" localSheetId="3" hidden="1">'5.Заемные_средства'!#REF!,'5.Заемные_средства'!$D:$F</definedName>
    <definedName name="Z_3AE60815_C3B9_4576_B22C_FD300646EDB0_.wvu.PrintArea" localSheetId="3" hidden="1">'5.Заемные_средства'!$B$1:$C$24</definedName>
    <definedName name="Z_3AE60815_C3B9_4576_B22C_FD300646EDB0_.wvu.PrintArea" localSheetId="4" hidden="1">'6.Молодежь'!$A$1:$E$19</definedName>
    <definedName name="Z_3AE60815_C3B9_4576_B22C_FD300646EDB0_.wvu.PrintArea" localSheetId="5" hidden="1">'7.Физическая_культура'!$A$1:$E$23</definedName>
    <definedName name="Z_3AE60815_C3B9_4576_B22C_FD300646EDB0_.wvu.Rows" localSheetId="3" hidden="1">'5.Заемные_средства'!$12:$12</definedName>
    <definedName name="Z_4278F54F_EC7E_4645_84D7_77A328CF1819_.wvu.Cols" localSheetId="3" hidden="1">'5.Заемные_средства'!#REF!,'5.Заемные_средства'!$D:$F</definedName>
    <definedName name="Z_4278F54F_EC7E_4645_84D7_77A328CF1819_.wvu.PrintArea" localSheetId="3" hidden="1">'5.Заемные_средства'!$B$1:$C$24</definedName>
    <definedName name="Z_4278F54F_EC7E_4645_84D7_77A328CF1819_.wvu.PrintArea" localSheetId="4" hidden="1">'6.Молодежь'!$A$1:$E$19</definedName>
    <definedName name="Z_4278F54F_EC7E_4645_84D7_77A328CF1819_.wvu.PrintArea" localSheetId="5" hidden="1">'7.Физическая_культура'!$A$1:$E$23</definedName>
    <definedName name="Z_4278F54F_EC7E_4645_84D7_77A328CF1819_.wvu.Rows" localSheetId="3" hidden="1">'5.Заемные_средства'!$12:$12</definedName>
    <definedName name="Z_496472FC_34A0_406F_8130_FD40C43D53B9_.wvu.Cols" localSheetId="4" hidden="1">'6.Молодежь'!$E:$E,'6.Молодежь'!#REF!</definedName>
    <definedName name="Z_496472FC_34A0_406F_8130_FD40C43D53B9_.wvu.Cols" localSheetId="5" hidden="1">'7.Физическая_культура'!$E:$E,'7.Физическая_культура'!#REF!</definedName>
    <definedName name="Z_496472FC_34A0_406F_8130_FD40C43D53B9_.wvu.PrintArea" localSheetId="4" hidden="1">'6.Молодежь'!$A$5:$E$18</definedName>
    <definedName name="Z_496472FC_34A0_406F_8130_FD40C43D53B9_.wvu.PrintArea" localSheetId="5" hidden="1">'7.Физическая_культура'!$A$5:$E$5</definedName>
    <definedName name="Z_56693FC1_1371_11D8_9D04_009027A6C496_.wvu.Cols" localSheetId="4" hidden="1">'6.Молодежь'!$E:$E,'6.Молодежь'!#REF!</definedName>
    <definedName name="Z_56693FC1_1371_11D8_9D04_009027A6C496_.wvu.Cols" localSheetId="5" hidden="1">'7.Физическая_культура'!$E:$E,'7.Физическая_культура'!#REF!</definedName>
    <definedName name="Z_56693FC1_1371_11D8_9D04_009027A6C496_.wvu.PrintArea" localSheetId="4" hidden="1">'6.Молодежь'!$A$5:$E$18</definedName>
    <definedName name="Z_56693FC1_1371_11D8_9D04_009027A6C496_.wvu.PrintArea" localSheetId="5" hidden="1">'7.Физическая_культура'!$A$5:$E$5</definedName>
    <definedName name="Z_6352CD01_EF72_11D7_BFFF_00D0B7BFB23E_.wvu.Cols" localSheetId="3" hidden="1">'5.Заемные_средства'!$D:$F</definedName>
    <definedName name="Z_6352CD01_EF72_11D7_BFFF_00D0B7BFB23E_.wvu.PrintArea" localSheetId="3" hidden="1">'5.Заемные_средства'!$B$1:$C$24</definedName>
    <definedName name="Z_65D51BD9_BED2_421B_91A5_761C0EC6A6ED_.wvu.PrintArea" localSheetId="3" hidden="1">'5.Заемные_средства'!$B$1:$C$24</definedName>
    <definedName name="Z_65D51BD9_BED2_421B_91A5_761C0EC6A6ED_.wvu.PrintArea" localSheetId="4" hidden="1">'6.Молодежь'!$A$1:$E$19</definedName>
    <definedName name="Z_65D51BD9_BED2_421B_91A5_761C0EC6A6ED_.wvu.PrintArea" localSheetId="5" hidden="1">'7.Физическая_культура'!$A$1:$E$23</definedName>
    <definedName name="Z_65D51BD9_BED2_421B_91A5_761C0EC6A6ED_.wvu.Rows" localSheetId="1" hidden="1">'2.Функц_новая'!$2:$2</definedName>
    <definedName name="Z_65D51BD9_BED2_421B_91A5_761C0EC6A6ED_.wvu.Rows" localSheetId="3" hidden="1">'5.Заемные_средства'!$12:$12</definedName>
    <definedName name="Z_65F87CC0_F8E2_11D7_A9EF_009027A6C22F_.wvu.Cols" localSheetId="3" hidden="1">'5.Заемные_средства'!#REF!,'5.Заемные_средства'!$D:$F</definedName>
    <definedName name="Z_65F87CC0_F8E2_11D7_A9EF_009027A6C22F_.wvu.PrintArea" localSheetId="3" hidden="1">'5.Заемные_средства'!$B$1:$C$24</definedName>
    <definedName name="Z_65F87CC0_F8E2_11D7_A9EF_009027A6C22F_.wvu.PrintArea" localSheetId="4" hidden="1">'6.Молодежь'!$A$1:$E$19</definedName>
    <definedName name="Z_65F87CC0_F8E2_11D7_A9EF_009027A6C22F_.wvu.PrintArea" localSheetId="5" hidden="1">'7.Физическая_культура'!$A$1:$E$23</definedName>
    <definedName name="Z_65F87CC0_F8E2_11D7_A9EF_009027A6C22F_.wvu.Rows" localSheetId="3" hidden="1">'5.Заемные_средства'!$12:$12</definedName>
    <definedName name="Z_66E4E21E_1E30_413E_A2FC_5F71DC6AE123_.wvu.PrintArea" localSheetId="3" hidden="1">'5.Заемные_средства'!$B$1:$C$24</definedName>
    <definedName name="Z_66E4E21E_1E30_413E_A2FC_5F71DC6AE123_.wvu.PrintArea" localSheetId="4" hidden="1">'6.Молодежь'!$A$1:$E$19</definedName>
    <definedName name="Z_66E4E21E_1E30_413E_A2FC_5F71DC6AE123_.wvu.PrintArea" localSheetId="5" hidden="1">'7.Физическая_культура'!$A$1:$E$23</definedName>
    <definedName name="Z_66E4E21E_1E30_413E_A2FC_5F71DC6AE123_.wvu.Rows" localSheetId="3" hidden="1">'5.Заемные_средства'!$12:$12</definedName>
    <definedName name="Z_753EEE42_4640_4131_8C65_657467F0FA56_.wvu.Cols" localSheetId="2" hidden="1">'3.Расх.нов.классиф.'!#REF!,'3.Расх.нов.классиф.'!$I:$I,'3.Расх.нов.классиф.'!$K:$K</definedName>
    <definedName name="Z_753EEE42_4640_4131_8C65_657467F0FA56_.wvu.Rows" localSheetId="2" hidden="1">'3.Расх.нов.классиф.'!#REF!,'3.Расх.нов.классиф.'!$53:$57,'3.Расх.нов.классиф.'!#REF!,'3.Расх.нов.классиф.'!#REF!,'3.Расх.нов.классиф.'!$86:$87,'3.Расх.нов.классиф.'!$113:$113,'3.Расх.нов.классиф.'!$146:$146,'3.Расх.нов.классиф.'!#REF!,'3.Расх.нов.классиф.'!#REF!,'3.Расх.нов.классиф.'!#REF!,'3.Расх.нов.классиф.'!#REF!,'3.Расх.нов.классиф.'!$398:$410</definedName>
    <definedName name="Z_821BB4DB_CDAB_4704_89DE_1885EA6843CE_.wvu.Cols" localSheetId="3" hidden="1">'5.Заемные_средства'!$D:$F</definedName>
    <definedName name="Z_821BB4DB_CDAB_4704_89DE_1885EA6843CE_.wvu.PrintArea" localSheetId="3" hidden="1">'5.Заемные_средства'!$B$1:$C$24</definedName>
    <definedName name="Z_821BB4DB_CDAB_4704_89DE_1885EA6843CE_.wvu.Rows" localSheetId="3" hidden="1">'5.Заемные_средства'!$10:$10</definedName>
    <definedName name="Z_95EA4877_43C0_4788_819F_0F567B34EB51_.wvu.PrintArea" localSheetId="3" hidden="1">'5.Заемные_средства'!$B$1:$C$24</definedName>
    <definedName name="Z_95EA4877_43C0_4788_819F_0F567B34EB51_.wvu.PrintArea" localSheetId="4" hidden="1">'6.Молодежь'!$A$1:$E$19</definedName>
    <definedName name="Z_95EA4877_43C0_4788_819F_0F567B34EB51_.wvu.PrintArea" localSheetId="5" hidden="1">'7.Физическая_культура'!$A$1:$E$23</definedName>
    <definedName name="Z_95EA4877_43C0_4788_819F_0F567B34EB51_.wvu.Rows" localSheetId="3" hidden="1">'5.Заемные_средства'!$12:$12</definedName>
    <definedName name="Z_AD4FE466_0F42_4980_803F_8C55183A8122_.wvu.Cols" localSheetId="3" hidden="1">'5.Заемные_средства'!#REF!,'5.Заемные_средства'!$D:$F</definedName>
    <definedName name="Z_AD4FE466_0F42_4980_803F_8C55183A8122_.wvu.PrintArea" localSheetId="3" hidden="1">'5.Заемные_средства'!$B$1:$C$24</definedName>
    <definedName name="Z_AD4FE466_0F42_4980_803F_8C55183A8122_.wvu.PrintArea" localSheetId="4" hidden="1">'6.Молодежь'!$A$1:$E$19</definedName>
    <definedName name="Z_AD4FE466_0F42_4980_803F_8C55183A8122_.wvu.PrintArea" localSheetId="5" hidden="1">'7.Физическая_культура'!$A$1:$E$23</definedName>
    <definedName name="Z_AD4FE466_0F42_4980_803F_8C55183A8122_.wvu.Rows" localSheetId="3" hidden="1">'5.Заемные_средства'!$12:$12</definedName>
    <definedName name="Z_AFA86F46_EF5C_11D7_A5E1_00D0B7BFB1A9_.wvu.Cols" localSheetId="3" hidden="1">'5.Заемные_средства'!$D:$F</definedName>
    <definedName name="Z_AFA86F46_EF5C_11D7_A5E1_00D0B7BFB1A9_.wvu.PrintArea" localSheetId="3" hidden="1">'5.Заемные_средства'!$B$1:$C$24</definedName>
    <definedName name="Z_AFA86F46_EF5C_11D7_A5E1_00D0B7BFB1A9_.wvu.Rows" localSheetId="3" hidden="1">'5.Заемные_средства'!$10:$10</definedName>
    <definedName name="Z_B9EC7D41_008A_11D8_9D04_009027A6C496_.wvu.PrintArea" localSheetId="4" hidden="1">'6.Молодежь'!$A$1:$E$19</definedName>
    <definedName name="Z_B9EC7D41_008A_11D8_9D04_009027A6C496_.wvu.PrintArea" localSheetId="5" hidden="1">'7.Физическая_культура'!$A$1:$E$23</definedName>
    <definedName name="Z_C292720E_9866_4F98_8FD2_A8CA5F813F09_.wvu.Cols" localSheetId="3" hidden="1">'5.Заемные_средства'!$D:$F</definedName>
    <definedName name="Z_C292720E_9866_4F98_8FD2_A8CA5F813F09_.wvu.PrintArea" localSheetId="3" hidden="1">'5.Заемные_средства'!$B$1:$C$24</definedName>
    <definedName name="Z_C292720E_9866_4F98_8FD2_A8CA5F813F09_.wvu.Rows" localSheetId="3" hidden="1">'5.Заемные_средства'!$10:$10</definedName>
    <definedName name="Z_CA051906_837A_4904_91DB_9E6912B5AB6E_.wvu.Cols" localSheetId="3" hidden="1">'5.Заемные_средства'!#REF!,'5.Заемные_средства'!$D:$F</definedName>
    <definedName name="Z_CA051906_837A_4904_91DB_9E6912B5AB6E_.wvu.PrintArea" localSheetId="3" hidden="1">'5.Заемные_средства'!$B$1:$C$24</definedName>
    <definedName name="Z_CA051906_837A_4904_91DB_9E6912B5AB6E_.wvu.PrintArea" localSheetId="4" hidden="1">'6.Молодежь'!$A$1:$E$19</definedName>
    <definedName name="Z_CA051906_837A_4904_91DB_9E6912B5AB6E_.wvu.PrintArea" localSheetId="5" hidden="1">'7.Физическая_культура'!$A$1:$E$23</definedName>
    <definedName name="Z_CA051906_837A_4904_91DB_9E6912B5AB6E_.wvu.Rows" localSheetId="3" hidden="1">'5.Заемные_средства'!$12:$12</definedName>
    <definedName name="Z_D55972E9_67B4_4688_A9DB_4AE445FAF453_.wvu.Cols" localSheetId="2" hidden="1">'3.Расх.нов.классиф.'!$I:$I,'3.Расх.нов.классиф.'!$K:$K</definedName>
    <definedName name="Z_D55972E9_67B4_4688_A9DB_4AE445FAF453_.wvu.PrintArea" localSheetId="3" hidden="1">'5.Заемные_средства'!$B$1:$C$24</definedName>
    <definedName name="Z_D55972E9_67B4_4688_A9DB_4AE445FAF453_.wvu.PrintArea" localSheetId="4" hidden="1">'6.Молодежь'!$A$1:$E$19</definedName>
    <definedName name="Z_D55972E9_67B4_4688_A9DB_4AE445FAF453_.wvu.PrintArea" localSheetId="5" hidden="1">'7.Физическая_культура'!$A$1:$E$23</definedName>
    <definedName name="Z_D55972E9_67B4_4688_A9DB_4AE445FAF453_.wvu.PrintTitles" localSheetId="2" hidden="1">'3.Расх.нов.классиф.'!$C:$J,'3.Расх.нов.классиф.'!$9:$12</definedName>
    <definedName name="Z_D55972E9_67B4_4688_A9DB_4AE445FAF453_.wvu.Rows" localSheetId="2" hidden="1">'3.Расх.нов.классиф.'!#REF!</definedName>
    <definedName name="Z_D55972E9_67B4_4688_A9DB_4AE445FAF453_.wvu.Rows" localSheetId="3" hidden="1">'5.Заемные_средства'!$12:$12</definedName>
    <definedName name="Z_F57F8DCE_4A14_4223_BDBB_30FC99ED12F2_.wvu.PrintArea" localSheetId="3" hidden="1">'5.Заемные_средства'!$B$1:$C$24</definedName>
    <definedName name="Z_F57F8DCE_4A14_4223_BDBB_30FC99ED12F2_.wvu.PrintArea" localSheetId="4" hidden="1">'6.Молодежь'!$A$1:$E$19</definedName>
    <definedName name="Z_F57F8DCE_4A14_4223_BDBB_30FC99ED12F2_.wvu.PrintArea" localSheetId="5" hidden="1">'7.Физическая_культура'!$A$1:$E$23</definedName>
    <definedName name="Z_F57F8DCE_4A14_4223_BDBB_30FC99ED12F2_.wvu.Rows" localSheetId="1" hidden="1">'2.Функц_новая'!$2:$2</definedName>
    <definedName name="Z_F57F8DCE_4A14_4223_BDBB_30FC99ED12F2_.wvu.Rows" localSheetId="3" hidden="1">'5.Заемные_средства'!$12:$12</definedName>
    <definedName name="Z_F770E6C3_8E28_43EF_B68E_6AAE1EED1A1C_.wvu.Cols" localSheetId="3" hidden="1">'5.Заемные_средства'!$D:$F</definedName>
    <definedName name="Z_F770E6C3_8E28_43EF_B68E_6AAE1EED1A1C_.wvu.PrintArea" localSheetId="3" hidden="1">'5.Заемные_средства'!$B$1:$C$24</definedName>
    <definedName name="Z_F770E6C3_8E28_43EF_B68E_6AAE1EED1A1C_.wvu.Rows" localSheetId="3" hidden="1">'5.Заемные_средства'!$10:$10</definedName>
    <definedName name="Z_FADAD500_4DBE_11D8_A5E1_009027A6C50C_.wvu.PrintArea" localSheetId="4" hidden="1">'6.Молодежь'!$A$1:$E$19</definedName>
    <definedName name="Z_FADAD500_4DBE_11D8_A5E1_009027A6C50C_.wvu.PrintArea" localSheetId="5" hidden="1">'7.Физическая_культура'!$A$1:$E$23</definedName>
    <definedName name="_xlnm.Print_Titles" localSheetId="2">'3.Расх.нов.классиф.'!$C:$J,'3.Расх.нов.классиф.'!$9:$12</definedName>
    <definedName name="_xlnm.Print_Area" localSheetId="3">'5.Заемные_средства'!$B$1:$C$24</definedName>
    <definedName name="_xlnm.Print_Area" localSheetId="4">'6.Молодежь'!$A$1:$E$19</definedName>
    <definedName name="_xlnm.Print_Area" localSheetId="5">'7.Физическая_культура'!$A$1:$E$23</definedName>
  </definedNames>
  <calcPr fullCalcOnLoad="1"/>
</workbook>
</file>

<file path=xl/comments3.xml><?xml version="1.0" encoding="utf-8"?>
<comments xmlns="http://schemas.openxmlformats.org/spreadsheetml/2006/main">
  <authors>
    <author>Ovchinnikova</author>
  </authors>
  <commentList>
    <comment ref="J13" authorId="0">
      <text>
        <r>
          <rPr>
            <b/>
            <sz val="8"/>
            <rFont val="Tahoma"/>
            <family val="0"/>
          </rPr>
          <t>Ovchinnikova: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<sst xmlns="http://schemas.openxmlformats.org/spreadsheetml/2006/main" count="3097" uniqueCount="953">
  <si>
    <t>_МУП СЖКХ - расходы на предоставление льгот отдельным категориям граждан по оплате жилищно-коммунальных услуг - внегородские территории (субвенция)</t>
  </si>
  <si>
    <t>УСЗН- расходы на предоставление льгот отдельным категориям граждан по оплате твердого топлива</t>
  </si>
  <si>
    <t>782</t>
  </si>
  <si>
    <t>ЦМСЧ - льготные медикаменты ветеранам города</t>
  </si>
  <si>
    <t>ЦМСЧ - льготные медикаменты инвалидам города (за счет средств местного бюджета)</t>
  </si>
  <si>
    <t>ЦМСЧ - льготные медикаменты инвалидам города (субвенция)</t>
  </si>
  <si>
    <t>ЦМСЧ - льготные медикаменты донорам</t>
  </si>
  <si>
    <t>ЦМСЧ - льготные медикаменты реабилитированным</t>
  </si>
  <si>
    <t>СБ - льготные медикаменты ветеранам пос.Самусь</t>
  </si>
  <si>
    <t>СБ - льготные медикаменты инвалидам пос.Самусь</t>
  </si>
  <si>
    <t>930</t>
  </si>
  <si>
    <t xml:space="preserve">МУП "Камея" - расходы по предоставление льгот отдельным категориям граждан - услуги бань </t>
  </si>
  <si>
    <t>515</t>
  </si>
  <si>
    <t>397</t>
  </si>
  <si>
    <t>Администрация ЗАТО Северск - мероприятия на празднование 55-летия города</t>
  </si>
  <si>
    <t>30</t>
  </si>
  <si>
    <t>МУ "Музей" - открытие новой экспозиции "Первостроители"</t>
  </si>
  <si>
    <t>МУ "Северский музыкальный театр" -  оформление зданий шарами, юбилейный праздничный вечер (одежда сцены)</t>
  </si>
  <si>
    <t xml:space="preserve">МУ "Северский природный парк" - проведение конкурса, сценарий, оформление </t>
  </si>
  <si>
    <t>МУ "Северская городская киносеть" -  оформление зданий и площадок шарами</t>
  </si>
  <si>
    <t>МОУ ДОД  " Художественная школа" - "Северский Арбат"</t>
  </si>
  <si>
    <t>МОУ ДОД  "Детская музыкальная школа им. Чайковского" - концерт "Подарок городу от выпускников"</t>
  </si>
  <si>
    <t>Комитет по физической культуре и спорту - проведение большого спортивного праздника</t>
  </si>
  <si>
    <t>МУ "Молодежный театр "Наш мир" -  костюмы для творческих коллективов</t>
  </si>
  <si>
    <t>УЖКХ, транспорта и связи - мероприятия на празднование 55-летия города</t>
  </si>
  <si>
    <t>МУ ДОД "Центр детского творчества" - I открытый конкурс детского и юношеского творчества "Палитра талантов"</t>
  </si>
  <si>
    <t>МУ "Театр для детей и юношества"  - мероприятия по празднованию 40-летия театра</t>
  </si>
  <si>
    <t>Проверка</t>
  </si>
  <si>
    <t>контроль</t>
  </si>
  <si>
    <t>Всего доходов</t>
  </si>
  <si>
    <t>в том числе с территории</t>
  </si>
  <si>
    <t>7980</t>
  </si>
  <si>
    <t xml:space="preserve">ДЕФИЦИТ - всего (-) </t>
  </si>
  <si>
    <t>% к расходам</t>
  </si>
  <si>
    <t>Остатки средств на счетах - всего</t>
  </si>
  <si>
    <t>Оборотная кассовая наличность</t>
  </si>
  <si>
    <t>02 00 03</t>
  </si>
  <si>
    <t>0000</t>
  </si>
  <si>
    <t>710</t>
  </si>
  <si>
    <t>Заёмные средства - результат</t>
  </si>
  <si>
    <t>Глава   Администрации</t>
  </si>
  <si>
    <t>Приложение 5</t>
  </si>
  <si>
    <t>от _________2004 №_____</t>
  </si>
  <si>
    <t xml:space="preserve">Программа муниципальных внутренних заимствований </t>
  </si>
  <si>
    <t>ЗАТО Северск  на 2005 год</t>
  </si>
  <si>
    <t>Вид  долговых обязательств</t>
  </si>
  <si>
    <t>План 2005 года</t>
  </si>
  <si>
    <t>план 1 кв.</t>
  </si>
  <si>
    <t>план 2 кв.</t>
  </si>
  <si>
    <t>план 3 кв.</t>
  </si>
  <si>
    <t>план 4 кв.</t>
  </si>
  <si>
    <t>Муниципальный внутренний долг на 01.01.2004г.</t>
  </si>
  <si>
    <t>Муниципальный внутренний долг на 01.01.2005г.</t>
  </si>
  <si>
    <t xml:space="preserve">Кредитные соглашения и договоры </t>
  </si>
  <si>
    <t>_привлечение средств</t>
  </si>
  <si>
    <t>Муниципальный внутренний долг на 31.12..2005г.</t>
  </si>
  <si>
    <t>Общий размер муниципального внутреннего долга ЗАТО Северск на 01.01.2005г. составил 120000 тыс.руб. или 9,8% от объема собственных доходов территории. По результатам 2004 года муниципальный внутренний долг составит 120995,7 тыс.руб. - по кредитным договор</t>
  </si>
  <si>
    <t>Итого предельный размер муниципального долга на 31.12.2005 года с учетом входящей на начало года суммы долга составит всего 240995.7 тыс.руб. или  19,6% от объема собственных доходов территории.</t>
  </si>
  <si>
    <t>Расходы на обслуживание муниципального долга составят 15000 тыс.руб. или 0,62% от объема расходов.</t>
  </si>
  <si>
    <t>Глава Администрации</t>
  </si>
  <si>
    <t xml:space="preserve">                             Н.И.Кузьменко</t>
  </si>
  <si>
    <t>проверено</t>
  </si>
  <si>
    <t>Приложение 6</t>
  </si>
  <si>
    <t>от_________2004 г №______</t>
  </si>
  <si>
    <t>Программа "Молодёжь ЗАТО Северск на 2005 год"</t>
  </si>
  <si>
    <t>Раздел</t>
  </si>
  <si>
    <t>Подраздел</t>
  </si>
  <si>
    <t xml:space="preserve"> Мероприятия</t>
  </si>
  <si>
    <t>формула</t>
  </si>
  <si>
    <t>план 4кв.</t>
  </si>
  <si>
    <t>1. Формирование условий для гражданского становления, военно-патриотического, духовно-нравственного воспитания молодежи. Увековечение памяти защитников отечества</t>
  </si>
  <si>
    <t xml:space="preserve">2. Пути решения жилищной проблемы молодежи и молодых семей, поддержка  молодежного предпринимательства и содействие занятости молодежи </t>
  </si>
  <si>
    <t>3. Формирование и развитие системы клубов для  молодежи. Комплексные меры по укреплению молодой семьи</t>
  </si>
  <si>
    <t>4. Профилактика наркомании  и зависимости  от психоактивных веществ, ассоциальных явлений в молодежной среде, правовая защита и сохранение психического здоровья молодежи</t>
  </si>
  <si>
    <t>5. Развитие молодежного, детского и семейного отдыха</t>
  </si>
  <si>
    <t>6. Развитие художественного творчества молодежи</t>
  </si>
  <si>
    <t>7. Создание системы информационного обеспечения молодежной политики. Международное молодежное сотрудничество</t>
  </si>
  <si>
    <t>8. Создание условий для эффективной реализации  потенциала молодежи в процессе социально-экономических преобразований в стране. Поддержка детских, молодежных и студенческих общественных объединений</t>
  </si>
  <si>
    <t>ИТОГО РАСХОДОВ</t>
  </si>
  <si>
    <t>Глава Администрации                                                                                           Н.И.Кузьменко</t>
  </si>
  <si>
    <t>Приложение 7</t>
  </si>
  <si>
    <t>Программа "Развитие физической культуры,</t>
  </si>
  <si>
    <t>спорта и здорового образа жизни населения ЗАТО Северск</t>
  </si>
  <si>
    <t>на 2005 год"</t>
  </si>
  <si>
    <t xml:space="preserve">   (тыс.руб.)</t>
  </si>
  <si>
    <t>План 2004 года</t>
  </si>
  <si>
    <t>1. Физкультурно-оздоровительная и спортивная работа среди детей и учащейся молодежи</t>
  </si>
  <si>
    <t>2. Физкультурно-оздоровительная и профилактическая работа с населением</t>
  </si>
  <si>
    <t>3. Физическая культура и спорт среди молодежи, лиц среднего и старшего возраста</t>
  </si>
  <si>
    <t>4. Подготовка и участие сборных команд города в областных, всероссийских, международных соревнованиях</t>
  </si>
  <si>
    <t>5. Содержание городских команд по игровым видам спорта (баскетбол)</t>
  </si>
  <si>
    <t>6. Организация работы с физкультурно-спортивными и спортивно-техническими клубами и организациями</t>
  </si>
  <si>
    <t>7. Внештатный фонд по организации физкультурно-оздоровительной и спортивно-массовой работы</t>
  </si>
  <si>
    <t>8. Информационная, образовательно-просветительская и рекламная деятельность по формированию здорового образа жизни</t>
  </si>
  <si>
    <t>9. Материально-техническое обеспечение проведения городских спортивно-массовых мероприятий</t>
  </si>
  <si>
    <t>Глава Администрации                                                                                              Н.И.Кузьменко</t>
  </si>
  <si>
    <t>Приложение №1</t>
  </si>
  <si>
    <t>к решению Собрания</t>
  </si>
  <si>
    <t>народных представителей</t>
  </si>
  <si>
    <t xml:space="preserve"> от  ____________2004г. №_______</t>
  </si>
  <si>
    <t>ДОХОДЫ БЮДЖЕТА ЗАТО СЕВЕРСК НА 2005 ГОД</t>
  </si>
  <si>
    <t>(тыс. руб.)</t>
  </si>
  <si>
    <t>Коды бюджетной классификации</t>
  </si>
  <si>
    <t>Наименование доходов</t>
  </si>
  <si>
    <t>Сумма</t>
  </si>
  <si>
    <t>000 1 00 00000 00 0000 000</t>
  </si>
  <si>
    <t>ДОХОДЫ</t>
  </si>
  <si>
    <t>000 1 01 00000 00 0000 000</t>
  </si>
  <si>
    <t xml:space="preserve">НАЛОГИ НА ПРИБЫЛЬ, ДОХОДЫ </t>
  </si>
  <si>
    <t>000 1 01 01000 00 0000 110</t>
  </si>
  <si>
    <t xml:space="preserve">Налог на прибыль организаций </t>
  </si>
  <si>
    <t>182 1 01 01012 02 0000 110</t>
  </si>
  <si>
    <t xml:space="preserve">Налог на прибыль организаций, зачисляемый в бюджеты субъектов Российской Федерации </t>
  </si>
  <si>
    <t xml:space="preserve">000 1 01 02000 01 0000 110 </t>
  </si>
  <si>
    <t>Налог на доходы физических лиц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</si>
  <si>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</si>
  <si>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</si>
  <si>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</si>
  <si>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</si>
  <si>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</si>
  <si>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</si>
  <si>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</si>
  <si>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</si>
  <si>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182 1 03 02100 01 0000 110</t>
  </si>
  <si>
    <t>Акцизы на пиво, производимое на территории Российской Федерации</t>
  </si>
  <si>
    <t>000 1 05 00000 00 0000 000</t>
  </si>
  <si>
    <t>НАЛОГИ НА СОВОКУПНЫЙ ДОХОД</t>
  </si>
  <si>
    <t xml:space="preserve">000 1 05 01000 01 0000 110 </t>
  </si>
  <si>
    <t>Единый налог, взимаемый в связи с применением упрощенной системы  налогообложения</t>
  </si>
  <si>
    <t xml:space="preserve">182 1 05 01010 01 0000 110 </t>
  </si>
  <si>
    <t>Единый налог, взимаемый с налогоплательщиков, выбравших в качестве оъекта налогообложения доходы</t>
  </si>
  <si>
    <t xml:space="preserve">182 1 05 01020 01 0000 110 </t>
  </si>
  <si>
    <t>Единый налог, взимаемый с налогоплательщиков, выбравших в качестве оъекта налогообложения доходы, уменьшенные на величину расходов</t>
  </si>
  <si>
    <t xml:space="preserve">182 1 05 02000 01 0000 110 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</si>
  <si>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</si>
  <si>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</si>
  <si>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</si>
  <si>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182 1 06 01000 03 0000 110</t>
  </si>
  <si>
    <t>Налог на имущество физических лиц</t>
  </si>
  <si>
    <t>182 1 06 02000 02 0000 110</t>
  </si>
  <si>
    <t>Налог на имущество организаций</t>
  </si>
  <si>
    <t>182 1 06 03000 01 0000 110</t>
  </si>
  <si>
    <t xml:space="preserve">Налог на наследование и дарение </t>
  </si>
  <si>
    <t>000 1 06 04000 02 0000 110</t>
  </si>
  <si>
    <t>Транспортный налог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</si>
  <si>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</si>
  <si>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</si>
  <si>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</si>
  <si>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</si>
  <si>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182 1 06 06000 03 0000 110</t>
  </si>
  <si>
    <t>Земельный налог</t>
  </si>
  <si>
    <t>182 1 06 06010 03 0000 110</t>
  </si>
  <si>
    <t>Земельный налог за земли сельскохозяйственного назначения</t>
  </si>
  <si>
    <t>182 1 06 06020 03 0000 110</t>
  </si>
  <si>
    <t>Земельный налог за земли городских поселений</t>
  </si>
  <si>
    <t>1 06 06030 03 0000 110</t>
  </si>
  <si>
    <t>Земельный налог за земли сельских поселений</t>
  </si>
  <si>
    <t>182 1 06 06040 03 0000 110</t>
  </si>
  <si>
    <t>Земельный налог за другие земли несельскозяйственного назначения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</si>
  <si>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</si>
  <si>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</si>
  <si>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</si>
  <si>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</si>
  <si>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182 1 07 01020 01 0000 110</t>
  </si>
  <si>
    <t>Налог на добычу общераспространенных полезных ископаемых</t>
  </si>
  <si>
    <t>1 07 03000 03 0000 110</t>
  </si>
  <si>
    <t>Водный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</si>
  <si>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</si>
  <si>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</si>
  <si>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</si>
  <si>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</si>
  <si>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437 1 08 03010 01 0000 110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</si>
  <si>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Российской Федерации)</t>
  </si>
  <si>
    <t>1 08 05000 03 0000 110</t>
  </si>
  <si>
    <t>Государственная пошлина за государственную регистрацию актов гражданского состояния и другие юридические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</si>
  <si>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</si>
  <si>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</si>
  <si>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1 08 07010 03 0000 110</t>
  </si>
  <si>
    <t>Государственная пошлина за государственную регистрацию юридических лиц, физических лиц в каченстве индивидуальных предпринимателей, изменений, вносимых в их учредительные документы, а также за государственную регистрацию ликвидации юридического лица</t>
  </si>
  <si>
    <t>1 08 07100 03 0000 110</t>
  </si>
  <si>
    <t>Государственная пошлина за выдачу и обмен паспорта гражданина Российской Федерации</t>
  </si>
  <si>
    <t>1 08 07140 03 0000 110</t>
  </si>
  <si>
    <t>Государственная пошлина за государственную регистрацию транспортных средств, за внесение изменений в выданный ранее паспорт транспортного средства, а также за совершение прочих юридически значимых действий, связанных с государственной регистрацией транспо</t>
  </si>
  <si>
    <t>1 08 07160 03 0000 110</t>
  </si>
  <si>
    <t>Государственная пошлина за выдачу ордера на квартиру</t>
  </si>
  <si>
    <t>000 1 08 07200 01 0000 110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</si>
  <si>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</si>
  <si>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</si>
  <si>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</si>
  <si>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</si>
  <si>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 xml:space="preserve">Проценты, полученные от предоставления бюджетных кредитов внутри страны </t>
  </si>
  <si>
    <t>000 1 11 03030 03 0000 120</t>
  </si>
  <si>
    <t xml:space="preserve">Проценты, полученные от предоставления бюджетных кредитов внутри страны за счет средств местных бюджетов </t>
  </si>
  <si>
    <t>000 1 11 05000 00 0000 120</t>
  </si>
  <si>
    <t>Доходы от сдачи в  аренду имущества, находящегося в государственной и муниципальной собстственности</t>
  </si>
  <si>
    <t>000 1 11 05010 00 0000 120</t>
  </si>
  <si>
    <t xml:space="preserve"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 </t>
  </si>
  <si>
    <t>000 1 11 08040 00 0000 120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</si>
  <si>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</si>
  <si>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000 1 11 08043 03 0000 120</t>
  </si>
  <si>
    <t>Прочие поступления от использования имущества, находящегося в  муниципальной собственности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</si>
  <si>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</si>
  <si>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</si>
  <si>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</si>
  <si>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</si>
  <si>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</si>
  <si>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</si>
  <si>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</si>
  <si>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Лицензионные сборы</t>
  </si>
  <si>
    <t xml:space="preserve">182 1 13 02010 01 0000 130 </t>
  </si>
  <si>
    <t>Сборы за выдачу лицензий и право на производство и оборот этилового спирта, спиртосодержащей и алкогольной продукции</t>
  </si>
  <si>
    <t>182 1 13 02013 03 0000 130</t>
  </si>
  <si>
    <t>Сборы за выдачу лицензий и право на производство и оборот этилового спирта, спиртосодержащей и алкогольной продукции, зачисляемые в местные бюджеты</t>
  </si>
  <si>
    <t>000 1 13 02020 00 0000 130</t>
  </si>
  <si>
    <t>Прочие лицензионные сборы</t>
  </si>
  <si>
    <t>000 1 13 02023 03 0000 130</t>
  </si>
  <si>
    <t>Прочие лицензионные сборы, зачисляемые в местные бюджеты</t>
  </si>
  <si>
    <t>000 1 15 00000 00 0000 000</t>
  </si>
  <si>
    <t>АДМИНИСТРАТИВНЫЕ ПЛАТЕЖИ И СБОРЫ</t>
  </si>
  <si>
    <t>000 1 15 01000 00 0000 140</t>
  </si>
  <si>
    <t xml:space="preserve">Административные сборы </t>
  </si>
  <si>
    <t>000 1 15 02000 00 0000 140</t>
  </si>
  <si>
    <t>Платежи, взимаемые государственными и муниципальными организациями за выполнение определенных функций</t>
  </si>
  <si>
    <t>000 1 16 00000 00 0000 000</t>
  </si>
  <si>
    <t>ШТРАФЫ, САНКЦИИ, ВОЗМЕЩЕНИЕ УЩЕРБА</t>
  </si>
  <si>
    <t>182 1 16 02010 01 3000 140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</si>
  <si>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 126, 128, 129, 129.1, 132, 134, пунктом 2 статьи 135 и статьей 135.1 Налогового кодекса Российской</t>
  </si>
  <si>
    <t>000 1 16 0300 00 0000 140</t>
  </si>
  <si>
    <t>Денежные взыскания (штрафы) за нарушение законодательства о налогах и сборах</t>
  </si>
  <si>
    <t xml:space="preserve">182 1 16 03020 01 3000 140 </t>
  </si>
  <si>
    <t>Денежные взыскания (штрафы) за нарушение законодательства о налогах и сборах, предусмотренные пунктом 7 статьи 366 Налогового кодекса Российской</t>
  </si>
  <si>
    <t>182 1 16 03030 01 3000 140</t>
  </si>
  <si>
    <t>Денежные взыскания (штрафы) за административные правонарушения в области налогов и сборов, предусмотренные  Кодексом Российской Федерации об административных правонарушениях</t>
  </si>
  <si>
    <t>1 16 18000 00 0000 140</t>
  </si>
  <si>
    <t>Денежные взыскания (штрафы) за нарушение бюджетного законодательства Российской Федерации</t>
  </si>
  <si>
    <t>1 16 18030 03 0000 140</t>
  </si>
  <si>
    <t>Денежные взыскания (штрафы) за нарушение бюджетного законодательства (в части местных бюджетов)</t>
  </si>
  <si>
    <t>182 1 16 06000 01 3000 140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</si>
  <si>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</si>
  <si>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000 1 16 30030 03 0000 140</t>
  </si>
  <si>
    <t>Прочие поступления от денежных взысканий (штрафов) и иных сумм в возмещение ущерба, зачисляемые в местные бюджеты</t>
  </si>
  <si>
    <t>000 2 02 00000 00 0000 000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</si>
  <si>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</si>
  <si>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000 2 02 01000 00 0000 151</t>
  </si>
  <si>
    <t xml:space="preserve">Дотации от других бюджетов бюджетной системы Российской Федерации </t>
  </si>
  <si>
    <t>000 2 02 01020 03 0000 151</t>
  </si>
  <si>
    <t xml:space="preserve">Дотации бюджетам закрытых административно-территориальных образований </t>
  </si>
  <si>
    <t>000 2 02 02000 00 0000 151</t>
  </si>
  <si>
    <t>Субвенции от других бюджетов бюджетной системы Российской Федерации</t>
  </si>
  <si>
    <t>000 2 02 02220 03 0000 151</t>
  </si>
  <si>
    <t>Прочие субвенции, зачисляемые в местные бюджеты</t>
  </si>
  <si>
    <t>Субвенция на отселение</t>
  </si>
  <si>
    <t>Субвенция на капитальное строительство</t>
  </si>
  <si>
    <t>Субвенция на капитальный ремонт</t>
  </si>
  <si>
    <t>Субвенция на приобретение оборудования</t>
  </si>
  <si>
    <t>000 2 02 02090 03 0000 151</t>
  </si>
  <si>
    <t>Субвенции  бюджетам закрытых административно-территориальных образований на оплату жилищно-коммунальных услуг по федеральным категориям граждан</t>
  </si>
  <si>
    <t>ДОХОДЫ ВСЕГО</t>
  </si>
  <si>
    <t>Глава Администрации                                                                                      Н.И. Кузьменко</t>
  </si>
  <si>
    <t>Исп. Овчаренко Л.И.</t>
  </si>
  <si>
    <t>77-38-60</t>
  </si>
  <si>
    <t>Овчаренко Л.И.</t>
  </si>
  <si>
    <t>77-37-60</t>
  </si>
  <si>
    <t>Приложение 2</t>
  </si>
  <si>
    <t>к решению сессии Собрания</t>
  </si>
  <si>
    <t>№____от_________2004</t>
  </si>
  <si>
    <t>Функциональная структура расходов</t>
  </si>
  <si>
    <t>бюджета ЗАТО Северск на 2005 год</t>
  </si>
  <si>
    <t>(тыс.руб.)</t>
  </si>
  <si>
    <t>раздел</t>
  </si>
  <si>
    <t>подраздел</t>
  </si>
  <si>
    <t>Бюджетополучатели</t>
  </si>
  <si>
    <t>2005 год -третье чтение</t>
  </si>
  <si>
    <t>всего</t>
  </si>
  <si>
    <t>в том числе</t>
  </si>
  <si>
    <t>текущие расходы</t>
  </si>
  <si>
    <t>кап. ремонт</t>
  </si>
  <si>
    <t>приобретение оборудования</t>
  </si>
  <si>
    <t>кап.строительство и отселение</t>
  </si>
  <si>
    <t>01</t>
  </si>
  <si>
    <t>00</t>
  </si>
  <si>
    <t>Общегосударственные вопросы</t>
  </si>
  <si>
    <t>03</t>
  </si>
  <si>
    <t>Функционирование представительных органов МСУ</t>
  </si>
  <si>
    <t>04</t>
  </si>
  <si>
    <t>Функционирование исполнительных органов МСУ</t>
  </si>
  <si>
    <t>07</t>
  </si>
  <si>
    <t>Обеспечение проведение выборов</t>
  </si>
  <si>
    <t>Обслуживание муниципального долга</t>
  </si>
  <si>
    <t>Резервные фонды</t>
  </si>
  <si>
    <t>Другие общегосударственные вопросы</t>
  </si>
  <si>
    <t>Национальная безопасность и   правоохранительная деятельность</t>
  </si>
  <si>
    <t>02</t>
  </si>
  <si>
    <t>Органы внутренних дел</t>
  </si>
  <si>
    <t>09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</si>
  <si>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</si>
  <si>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</si>
  <si>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</si>
  <si>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</si>
  <si>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05</t>
  </si>
  <si>
    <t>Сельское хозяйство и рыболовство</t>
  </si>
  <si>
    <t>Лесное хозяйство</t>
  </si>
  <si>
    <t>08</t>
  </si>
  <si>
    <t>Транспорт</t>
  </si>
  <si>
    <t>11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</si>
  <si>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</si>
  <si>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</si>
  <si>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</si>
  <si>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</si>
  <si>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 xml:space="preserve">Другие вопросы в области коммунального хозяйства                    </t>
  </si>
  <si>
    <t>06</t>
  </si>
  <si>
    <t>Охрана окружающей среды</t>
  </si>
  <si>
    <t xml:space="preserve">Охрана растительных и животных видов и среды их обитания 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</si>
  <si>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</si>
  <si>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</si>
  <si>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</si>
  <si>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</si>
  <si>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</si>
  <si>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Молодежная политика и оздоровление летей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</si>
  <si>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</si>
  <si>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</si>
  <si>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</si>
  <si>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</si>
  <si>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</si>
  <si>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</si>
  <si>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 xml:space="preserve">09 </t>
  </si>
  <si>
    <t xml:space="preserve">Здравоохранение и спорт    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</si>
  <si>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</si>
  <si>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</si>
  <si>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</si>
  <si>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</si>
  <si>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</si>
  <si>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</si>
  <si>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</si>
  <si>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</si>
  <si>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</si>
  <si>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ВСЕГО РАСХОДОВ</t>
  </si>
  <si>
    <t>ДЕФИЦИТ территории (-)</t>
  </si>
  <si>
    <t>ДЕФИЦИТ - всего (-)</t>
  </si>
  <si>
    <t>% к доходам территории</t>
  </si>
  <si>
    <t>ИСТОЧНИКИ ВНУТРЕННЕГО ФИНАНСИРОВАНИЯ ДЕФИЦИТА БЮДЖЕТА - всего</t>
  </si>
  <si>
    <t>остатки средств на счетах - всего</t>
  </si>
  <si>
    <t>_на начало года</t>
  </si>
  <si>
    <t>_на конец года</t>
  </si>
  <si>
    <t>в том числе:</t>
  </si>
  <si>
    <t>заемные средства - результат</t>
  </si>
  <si>
    <t>_получение кредитов банков (бюджетных ссуд)</t>
  </si>
  <si>
    <t>_погашение основной суммы задолженности</t>
  </si>
  <si>
    <t>Поступления средств от продажи имущества, находящегося в муниципальной собственности</t>
  </si>
  <si>
    <t xml:space="preserve">Глава Администрации                                                                        </t>
  </si>
  <si>
    <t>Н.И.Кузьменко</t>
  </si>
  <si>
    <t>Приложение 3</t>
  </si>
  <si>
    <t>ЗАПОЛНЯТЬ этот лист!!!!!!</t>
  </si>
  <si>
    <t>№_____от_________2004</t>
  </si>
  <si>
    <t>Ведомственная структура расходов</t>
  </si>
  <si>
    <t xml:space="preserve">бюджета ЗАТО Северск на 2005 год                </t>
  </si>
  <si>
    <t>Министерство</t>
  </si>
  <si>
    <t>ЦСР</t>
  </si>
  <si>
    <t>ВР</t>
  </si>
  <si>
    <t>Экономическая классификация</t>
  </si>
  <si>
    <t>Формула</t>
  </si>
  <si>
    <t>2005 год - третье чтение</t>
  </si>
  <si>
    <t>Код Администратора</t>
  </si>
  <si>
    <t xml:space="preserve">кап. ремонт </t>
  </si>
  <si>
    <t>кап.строи- тельство, субсидии на стр-во жилья и отселение, увел.уставного капитала и др.</t>
  </si>
  <si>
    <t>плюс минус</t>
  </si>
  <si>
    <t xml:space="preserve">Общегосударственные вопросы   </t>
  </si>
  <si>
    <t>Функционирование  представительных органов  МСУ</t>
  </si>
  <si>
    <t>Функционирование  исполнительных органов  МСУ</t>
  </si>
  <si>
    <t>12</t>
  </si>
  <si>
    <t>13</t>
  </si>
  <si>
    <t>15</t>
  </si>
  <si>
    <t>000</t>
  </si>
  <si>
    <t>001 00 00</t>
  </si>
  <si>
    <t>027</t>
  </si>
  <si>
    <t>Глава Администрации  ???</t>
  </si>
  <si>
    <t>801</t>
  </si>
  <si>
    <t>001 01 00</t>
  </si>
  <si>
    <t>Собрание народных представителей</t>
  </si>
  <si>
    <t>802</t>
  </si>
  <si>
    <t>042</t>
  </si>
  <si>
    <t>Администрация ЗАТО Северск</t>
  </si>
  <si>
    <t>803</t>
  </si>
  <si>
    <t>Финансовое управление</t>
  </si>
  <si>
    <t>804</t>
  </si>
  <si>
    <t>Комитет по делам молодежи</t>
  </si>
  <si>
    <t>805</t>
  </si>
  <si>
    <t>Комитет по физической культуре и спорту</t>
  </si>
  <si>
    <t>Управление единого заказчика</t>
  </si>
  <si>
    <t>806</t>
  </si>
  <si>
    <t>Управление жилищно-коммунального хозяйства, транспорта и связи</t>
  </si>
  <si>
    <t>807</t>
  </si>
  <si>
    <t>Управление образования</t>
  </si>
  <si>
    <t>Управление дошкольных учреждений</t>
  </si>
  <si>
    <t>808</t>
  </si>
  <si>
    <t>Управление социальной защиты населения</t>
  </si>
  <si>
    <t>809</t>
  </si>
  <si>
    <t>Управление имущественных отношений</t>
  </si>
  <si>
    <t>810</t>
  </si>
  <si>
    <t>Управление капитального строительства</t>
  </si>
  <si>
    <t>811</t>
  </si>
  <si>
    <t>020 01 00</t>
  </si>
  <si>
    <t>097</t>
  </si>
  <si>
    <t>Территориальная избирательная комиссия ЗАТО Северск Томской области - расходы по проведению выборов</t>
  </si>
  <si>
    <t>065 01 00</t>
  </si>
  <si>
    <t>152</t>
  </si>
  <si>
    <t xml:space="preserve">Финансовое управление - выплата процентов по кредитам </t>
  </si>
  <si>
    <t>070 01 00</t>
  </si>
  <si>
    <t>184</t>
  </si>
  <si>
    <t>327</t>
  </si>
  <si>
    <t>Др.общегосуд.вопросы( р.3004)-Обеспечение деятельности подведомственных учреждений (55-летие города)</t>
  </si>
  <si>
    <t>МУ по сертификации продукции и услуг</t>
  </si>
  <si>
    <t>ИМНС России по ЗАТО Северск Томской области</t>
  </si>
  <si>
    <t>101</t>
  </si>
  <si>
    <t>ГОУ "Северский государственный технологический институт"</t>
  </si>
  <si>
    <t>Администрация ЗАТО Северск-Программа 60-летия Победы ВОВ</t>
  </si>
  <si>
    <t>517 02 00</t>
  </si>
  <si>
    <t>464</t>
  </si>
  <si>
    <t xml:space="preserve">УИО - субсидии на строительство (приобретение) жилья и компенсация за сданное жилье (отселение) </t>
  </si>
  <si>
    <t>+100</t>
  </si>
  <si>
    <t xml:space="preserve">УИО - оплата проезда и провоза багажа гражданам, выезжающих из ЗАТО Северск </t>
  </si>
  <si>
    <t>187</t>
  </si>
  <si>
    <t>207 01 00</t>
  </si>
  <si>
    <t>Северский городской военный комиссариат - всего</t>
  </si>
  <si>
    <t xml:space="preserve">_содержание здания   </t>
  </si>
  <si>
    <t>_призыв и приписка</t>
  </si>
  <si>
    <t>_мобилизационная подготовка</t>
  </si>
  <si>
    <t>100 53 00</t>
  </si>
  <si>
    <t>520</t>
  </si>
  <si>
    <t>Возвратные - всего  (сальдо)</t>
  </si>
  <si>
    <t>Программа развития ЗАТО - всего</t>
  </si>
  <si>
    <t>_бюджетные кредиты</t>
  </si>
  <si>
    <t>_бюджетные инвестиции</t>
  </si>
  <si>
    <t>338 00 00</t>
  </si>
  <si>
    <t>213</t>
  </si>
  <si>
    <t>УКС-кап.строительство</t>
  </si>
  <si>
    <t>Национальная оборона</t>
  </si>
  <si>
    <t>или</t>
  </si>
  <si>
    <t>207 00 00</t>
  </si>
  <si>
    <t>235</t>
  </si>
  <si>
    <t>???</t>
  </si>
  <si>
    <t xml:space="preserve">Национальная безопасность и правохранительная деятельность </t>
  </si>
  <si>
    <t>188</t>
  </si>
  <si>
    <t xml:space="preserve">202 01 00 </t>
  </si>
  <si>
    <t>УВД - всего</t>
  </si>
  <si>
    <t>253</t>
  </si>
  <si>
    <t xml:space="preserve">_адресно-справочное бюро </t>
  </si>
  <si>
    <t>_паспортно-визовая служба</t>
  </si>
  <si>
    <t>_ремонтная служба</t>
  </si>
  <si>
    <t xml:space="preserve">_отделение по предупреждению правонарушений и преступлений несовершеннолетних </t>
  </si>
  <si>
    <t>_отделение участковых инспекторов</t>
  </si>
  <si>
    <t>_патрульно-постовая служба</t>
  </si>
  <si>
    <t>_дорожно-патрульная служба</t>
  </si>
  <si>
    <t>Медвытрезвитель УВД ЗАТО Северск</t>
  </si>
  <si>
    <t>177</t>
  </si>
  <si>
    <t>814</t>
  </si>
  <si>
    <t>240</t>
  </si>
  <si>
    <t>Управление по делам защиты населения и территорий  от чрезвычайных ситуаций Администрации ЗАТО Северск</t>
  </si>
  <si>
    <t xml:space="preserve">202 010 00 </t>
  </si>
  <si>
    <t>Управление государственной противопожарной службы № 8 - всего</t>
  </si>
  <si>
    <t>202 01 00</t>
  </si>
  <si>
    <t>_пожарная часть № 2</t>
  </si>
  <si>
    <t>_пожарная часть № 9</t>
  </si>
  <si>
    <t>_спасательная станция на воде</t>
  </si>
  <si>
    <t>005</t>
  </si>
  <si>
    <t>338 02 20</t>
  </si>
  <si>
    <t>081</t>
  </si>
  <si>
    <t>815</t>
  </si>
  <si>
    <t>021</t>
  </si>
  <si>
    <t>263 01 00</t>
  </si>
  <si>
    <t>МУ "Северское горветуправление"</t>
  </si>
  <si>
    <t>100 35 02</t>
  </si>
  <si>
    <t>406</t>
  </si>
  <si>
    <t>Управление имущественных отношений - оплата топографо-геодезических работ для целей инвентаризации земель, оплата работ по межеванию объектов землеустройства</t>
  </si>
  <si>
    <t>Управление имущественных отношений - мероприятия по ведению земельного кадастра</t>
  </si>
  <si>
    <t>053</t>
  </si>
  <si>
    <t>816</t>
  </si>
  <si>
    <t>050</t>
  </si>
  <si>
    <t>290 01 00</t>
  </si>
  <si>
    <t>МУ "Лесное хозяйство ЗАТО Северск"</t>
  </si>
  <si>
    <t>103</t>
  </si>
  <si>
    <t>817</t>
  </si>
  <si>
    <t xml:space="preserve">317  01 00 </t>
  </si>
  <si>
    <t>366</t>
  </si>
  <si>
    <t>МУ ПАТП - покрытие убытков на пассажироперевозках</t>
  </si>
  <si>
    <t xml:space="preserve">317  00 00 </t>
  </si>
  <si>
    <t>МУП СЖКХ - содержание автовокзала пос.Самусь</t>
  </si>
  <si>
    <t>818</t>
  </si>
  <si>
    <t xml:space="preserve">310 01 00 </t>
  </si>
  <si>
    <t>364</t>
  </si>
  <si>
    <t>ООО ССК - покрытие убытков на речных пассажироперевозках</t>
  </si>
  <si>
    <t>132</t>
  </si>
  <si>
    <t>819</t>
  </si>
  <si>
    <t>350 01 00</t>
  </si>
  <si>
    <t>197</t>
  </si>
  <si>
    <t>МП ЖХ - покрытие убытков по содержанию и текущему ремонту жилищного фонда города</t>
  </si>
  <si>
    <t>350 00 00</t>
  </si>
  <si>
    <t>МП ЖХ - покрытие убытков прошлых лет по содержанию и текущему ремонту жилищного фонда города</t>
  </si>
  <si>
    <t>820</t>
  </si>
  <si>
    <t>МУП СЖКХ - покрытие убытков по содержанию и текущему ремонту жилищного фонда пос.Самусь</t>
  </si>
  <si>
    <t>350 02 00</t>
  </si>
  <si>
    <t xml:space="preserve">УЖКХ, транспорта и связи - приобретение лифтов для жилых домов </t>
  </si>
  <si>
    <t>350 02 01</t>
  </si>
  <si>
    <t>УЖКХ,траспорта и связи - капитальный ремонт жилищного фонда города</t>
  </si>
  <si>
    <t>УЖКХ, транспорта и связи - капитальный ремонт жилищного фонда пос.Самусь</t>
  </si>
  <si>
    <t>УЖКХ, транспорта и связи - оплата услуг по организации работ по эксплуатации жилищного фонда, иных услуг</t>
  </si>
  <si>
    <t xml:space="preserve"> </t>
  </si>
  <si>
    <t>УЖКХ, транспорта и связи - субсидии казенному предприятию на осуществление функций единого заказчика</t>
  </si>
  <si>
    <t>515 01 00</t>
  </si>
  <si>
    <t>УСЗН - субсидии на оплату жилищно-коммунальных услуг, твердое топливо по городу - всего, в том числе:</t>
  </si>
  <si>
    <t>по оплате содержания и текущему ремонту жилья(город)</t>
  </si>
  <si>
    <t>_по оплате теплоэнергии (город)</t>
  </si>
  <si>
    <t>_по оплате услуг водоснабжения и водоотведения (город)</t>
  </si>
  <si>
    <t>_по оплате электроэнергии (город)</t>
  </si>
  <si>
    <t>_на приобретение твердого топлива (ЗАТО Северск)</t>
  </si>
  <si>
    <t>МУП СЖКХ - субсидии на оплату ЖКУ - внегородские территории</t>
  </si>
  <si>
    <t>515 00 00</t>
  </si>
  <si>
    <t>МУП СЖКХ - субсидии на оплату водоснабж.и водоотведения - внегородские территории</t>
  </si>
  <si>
    <t>410</t>
  </si>
  <si>
    <t>УКС-кап.строительство жилья</t>
  </si>
  <si>
    <t>УКС-кап.строительство жилья (ПИР) МБ</t>
  </si>
  <si>
    <t>009</t>
  </si>
  <si>
    <t>821</t>
  </si>
  <si>
    <t xml:space="preserve">350 01 00 </t>
  </si>
  <si>
    <t>ТПСБ Субсидии на строительство или приобретение жилья  МБ</t>
  </si>
  <si>
    <t>100 04 05</t>
  </si>
  <si>
    <t>ТПСБ Субсидии на строительство или приобретение жилья по программе "Обеспечение жильём молодых семей на территории ЗАТО Северск" на 2004-2005 годы   МБ</t>
  </si>
  <si>
    <t>822</t>
  </si>
  <si>
    <t>351 01 00</t>
  </si>
  <si>
    <t>_МП ГЭС - убытки от предоставления льгот по 30-км.зоне (электроэнергия)</t>
  </si>
  <si>
    <t>351 00 00</t>
  </si>
  <si>
    <t>_МУП ТС - убытки от предоставления льгот по 30-км.зоне (теплоэнергия)</t>
  </si>
  <si>
    <t>_МУП СЖКХ - убытки от предоставления льгот по 30-км.зоне (электроэнергия)</t>
  </si>
  <si>
    <t>823</t>
  </si>
  <si>
    <t>МУП ТС - покрытие убытков от реализации теплоэнергии населению по ценам ниже себестоимости</t>
  </si>
  <si>
    <t>МУП СЖКХ - покрытие убытков от реализации теплоэнергии населению по ценам ниже себестоимости</t>
  </si>
  <si>
    <t>МУП СЖКХ - покрытие убытков прошлых лет от реализации теплоэнергии населению по ценам ниже себестоимости</t>
  </si>
  <si>
    <t>МП СВК - покрытие убытков от реализации водоснабжения и водоотведения</t>
  </si>
  <si>
    <t>МП ГЭС - покрытие убытков от реализации электроэнергии населению по ценам ниже себестоимости</t>
  </si>
  <si>
    <t>МУП СЖКХ - покрытие убытков от реализации населению услуг по э/э по ценам ниже себестоимости</t>
  </si>
  <si>
    <t>МУП СЖКХ - покрытие убытков от реализации населению услуг по водоснабжению и водоотведению по ценам ниже себестоимости</t>
  </si>
  <si>
    <t>МУП СЖКХ-Томскэнерго</t>
  </si>
  <si>
    <t>МУП СЖКХ - покрытие убытков на содержание бани и автовокзала</t>
  </si>
  <si>
    <t>УЖКХ, транспорта и связи - оплата работ по межеванию земельных участков под объектами, находящимися на балансе УЖКХ</t>
  </si>
  <si>
    <t>411</t>
  </si>
  <si>
    <t>УЖКХ, транспорта и связи - расходы на капитальный ремонт бани  17 мкр</t>
  </si>
  <si>
    <t>351 01 03</t>
  </si>
  <si>
    <t>УЖКХ, транспорта и связи - расходы на капитальный ремонт бани МУП СЖКХ</t>
  </si>
  <si>
    <t>351 01 04</t>
  </si>
  <si>
    <t>УЖКХ, транспорта и связи - расходы на капитальный ремонт бани "Камея"</t>
  </si>
  <si>
    <t>412</t>
  </si>
  <si>
    <t>МУП КБУ - приобретение спецтехники (субвенция)</t>
  </si>
  <si>
    <t>МУП СЖКХ - приобретение спецтехники</t>
  </si>
  <si>
    <t>УЖКХ, транспорта и связи - содержание автодорог и благоустройство территории</t>
  </si>
  <si>
    <t>351 02 05</t>
  </si>
  <si>
    <t>УЖКХ, транспорта и связи - капитальный ремонт и содержание нежилых (неарендованных) помещений</t>
  </si>
  <si>
    <t>УКС- коммунальное кап. строительство</t>
  </si>
  <si>
    <t xml:space="preserve">400 00 00 </t>
  </si>
  <si>
    <t>УЖКХ Т и С сбор и удаление отходов и очистка сточных вод</t>
  </si>
  <si>
    <t>825</t>
  </si>
  <si>
    <t>410 01 00</t>
  </si>
  <si>
    <t>443</t>
  </si>
  <si>
    <t>КООСиПР - мероприятия в области охраны окружающей среды и природных ресурсов</t>
  </si>
  <si>
    <t>411 02 00</t>
  </si>
  <si>
    <t>Комитет по охране окружающей среды и природных ресурсов</t>
  </si>
  <si>
    <t>МУ "Спасательная станция"</t>
  </si>
  <si>
    <t>УКС-  кап. строительство</t>
  </si>
  <si>
    <t>074</t>
  </si>
  <si>
    <t>Дошкольное образование - всего</t>
  </si>
  <si>
    <t>826</t>
  </si>
  <si>
    <t>420 01 00</t>
  </si>
  <si>
    <t xml:space="preserve">МДОУ "Д/с № 1 "Буратино" </t>
  </si>
  <si>
    <t>420 00 00</t>
  </si>
  <si>
    <t>МДОУ "Д/с № 2 "Дюймовочка" реорганизован с 01.01.05 (детские сады - с питания 10000т.р.)</t>
  </si>
  <si>
    <t>827</t>
  </si>
  <si>
    <t>МДОУ "Д/с № 4 "Красная шапочка"</t>
  </si>
  <si>
    <t>828</t>
  </si>
  <si>
    <t>МДОУ "Д/с № 6 "Журавушка"</t>
  </si>
  <si>
    <t>829</t>
  </si>
  <si>
    <t>МДОУ "Д/с № 7 "Самолет"</t>
  </si>
  <si>
    <t>830</t>
  </si>
  <si>
    <t>МДОУ "Д/с № 10 "Волчок"</t>
  </si>
  <si>
    <t>831</t>
  </si>
  <si>
    <t>МДОУ "Д/с № 11 "Золушка"</t>
  </si>
  <si>
    <t>МДОУ "Д/с № 14 "Матрос" реорганизован с 01.01.05</t>
  </si>
  <si>
    <t>832</t>
  </si>
  <si>
    <t>МДОУ "Д/с № 16 "Гармония"</t>
  </si>
  <si>
    <t>833</t>
  </si>
  <si>
    <t>МДОУ "Д/с № 17 "Земляничка"</t>
  </si>
  <si>
    <t>834</t>
  </si>
  <si>
    <t>МДОУ "Д/с № 18 "Ласточка"</t>
  </si>
  <si>
    <t>835</t>
  </si>
  <si>
    <t>МДОУ "Д/с № 19 "Жар-птица"</t>
  </si>
  <si>
    <t>836</t>
  </si>
  <si>
    <t>МДОУ "Д/с № 20 "Гвоздика"</t>
  </si>
  <si>
    <t>837</t>
  </si>
  <si>
    <t>МДОУ "Д/с № 21 "Золотой ключик"</t>
  </si>
  <si>
    <t>МДОУ "Д/с № 23 "Белочка"</t>
  </si>
  <si>
    <t>838</t>
  </si>
  <si>
    <t>МДОУ "Д/с № 25 "Огонек"</t>
  </si>
  <si>
    <t>839</t>
  </si>
  <si>
    <t>МДОУ "Д/с № 27 "Елочка"</t>
  </si>
  <si>
    <t>840</t>
  </si>
  <si>
    <t>МДОУ "Д/с № 28 "Анютины глазки"</t>
  </si>
  <si>
    <t>841</t>
  </si>
  <si>
    <t>МДОУ "Д/с № 30 "Львенок"</t>
  </si>
  <si>
    <t>842</t>
  </si>
  <si>
    <t>МДОУ "Д/с № 31 "Бубенчик"</t>
  </si>
  <si>
    <t>843</t>
  </si>
  <si>
    <t>МДОУ "Д/с № 33 "Светлый луч"</t>
  </si>
  <si>
    <t>844</t>
  </si>
  <si>
    <t>МДОУ "Д/с № 34 "Сказка" пос.Самусь</t>
  </si>
  <si>
    <t>845</t>
  </si>
  <si>
    <t>МДОУ "Д/с № 35 "Одуванчик"</t>
  </si>
  <si>
    <t>846</t>
  </si>
  <si>
    <t>МДОУ "Д/с № 37 "Ландыш"</t>
  </si>
  <si>
    <t>847</t>
  </si>
  <si>
    <t>МДОУ "Д/с № 38 "Ромашка"</t>
  </si>
  <si>
    <t>848</t>
  </si>
  <si>
    <t>МДОУ "Д/с № 39 "Василек"</t>
  </si>
  <si>
    <t>849</t>
  </si>
  <si>
    <t>МДОУ "Д/с № 40 "Малышка"</t>
  </si>
  <si>
    <t>850</t>
  </si>
  <si>
    <t>МДОУ "Д/с № 43 "Лодочка"</t>
  </si>
  <si>
    <t>851</t>
  </si>
  <si>
    <t>МДОУ "Д/с № 44 "Рябинка"</t>
  </si>
  <si>
    <t>852</t>
  </si>
  <si>
    <t>МДОУ "Д/с № 45 "Колосок"</t>
  </si>
  <si>
    <t>853</t>
  </si>
  <si>
    <t>МДОУ "Д/с № 47 "Лебедь"</t>
  </si>
  <si>
    <t>854</t>
  </si>
  <si>
    <t>МДОУ "Д/с № 48 "Мяч"</t>
  </si>
  <si>
    <t>855</t>
  </si>
  <si>
    <t>МДОУ "Д/с № 49 "Ракета"</t>
  </si>
  <si>
    <t>856</t>
  </si>
  <si>
    <t>МДОУ "Д/с № 50 "Космонавт"</t>
  </si>
  <si>
    <t>857</t>
  </si>
  <si>
    <t>МДОУ "Д/с № 52 "Бригантина"</t>
  </si>
  <si>
    <t>858</t>
  </si>
  <si>
    <t>МДОУ "Д/с № 53 "Солнышко"</t>
  </si>
  <si>
    <t>859</t>
  </si>
  <si>
    <t>МДОУ "Д/с № 54 "Малинка"</t>
  </si>
  <si>
    <t>860</t>
  </si>
  <si>
    <t>МДОУ "Д/с № 55 "Соловушка"</t>
  </si>
  <si>
    <t>861</t>
  </si>
  <si>
    <t>МДОУ "Д/с № 56 "Аленький цветочек"</t>
  </si>
  <si>
    <t>862</t>
  </si>
  <si>
    <t>МДОУ "Д/с № 57 "Росинка"</t>
  </si>
  <si>
    <t>863</t>
  </si>
  <si>
    <t>МДОУ "Д/с № 58 "Родничок"</t>
  </si>
  <si>
    <t>864</t>
  </si>
  <si>
    <t>МДОУ "Д/с № 59 "Сказка"</t>
  </si>
  <si>
    <t>865</t>
  </si>
  <si>
    <t>МДОУ "Д/с № 60 "Золотая рыбка"</t>
  </si>
  <si>
    <t xml:space="preserve">Общее образование - всего </t>
  </si>
  <si>
    <t>866</t>
  </si>
  <si>
    <t>421 01 00</t>
  </si>
  <si>
    <t>МОУ "Самусьский лицей им.ак.В.В.Пекарского"</t>
  </si>
  <si>
    <t>867</t>
  </si>
  <si>
    <t>МУ "Средняя общеобразовательная школа  № 76"</t>
  </si>
  <si>
    <t>868</t>
  </si>
  <si>
    <t xml:space="preserve">МОУ "Северская гимназия" </t>
  </si>
  <si>
    <t>869</t>
  </si>
  <si>
    <t>МУ "Средняя общеобразовательная школа  № 78"</t>
  </si>
  <si>
    <t>870</t>
  </si>
  <si>
    <t>МУ "Общеобразовательная средняя школа  № 80"</t>
  </si>
  <si>
    <t>871</t>
  </si>
  <si>
    <t>МУ "Средняя общеобразовательная школа  № 81"</t>
  </si>
  <si>
    <t>872</t>
  </si>
  <si>
    <t>МУ "Средняя общеобразовательная школа  № 83"</t>
  </si>
  <si>
    <t>873</t>
  </si>
  <si>
    <t>МУ "Общеобразовательная средняя школа  № 84"</t>
  </si>
  <si>
    <t>874</t>
  </si>
  <si>
    <t>МУ "Средняя общеобразовательная школа  № 85"</t>
  </si>
  <si>
    <t>875</t>
  </si>
  <si>
    <t>МУ "Средняя общеобразовательная школа  № 86"</t>
  </si>
  <si>
    <t>876</t>
  </si>
  <si>
    <t>МУ "Средняя общеобразовательная школа  № 87"</t>
  </si>
  <si>
    <t>877</t>
  </si>
  <si>
    <t>МУ "Общеобразовательная средняя школа  № 88"</t>
  </si>
  <si>
    <t>878</t>
  </si>
  <si>
    <t>МУ "Общеобразовательная средняя школа  № 89"</t>
  </si>
  <si>
    <t>879</t>
  </si>
  <si>
    <t>МУ "Средняя общеобразовательная школа  № 90"</t>
  </si>
  <si>
    <t>880</t>
  </si>
  <si>
    <t>МУ "Общеобразовательная средняя школа  № 193"</t>
  </si>
  <si>
    <t>881</t>
  </si>
  <si>
    <t>МУ "Общеобразовательная средняя школа № 194"</t>
  </si>
  <si>
    <t>882</t>
  </si>
  <si>
    <t>МУ "Общеобразовательная средняя школа  № 196"</t>
  </si>
  <si>
    <t>883</t>
  </si>
  <si>
    <t>МУ "Общеобразовательная средняя школа  № 197"</t>
  </si>
  <si>
    <t>884</t>
  </si>
  <si>
    <t>МУ "Общеобразовательная средняя школа  № 198"</t>
  </si>
  <si>
    <t>885</t>
  </si>
  <si>
    <t>МУ "Орловская общеобразовательная средняя школа" (с детским садом)</t>
  </si>
  <si>
    <t>886</t>
  </si>
  <si>
    <t>МУ "Северский общеобразовательный лицей"</t>
  </si>
  <si>
    <t>887</t>
  </si>
  <si>
    <t>МУ "Вечерняя общеобразовательная средняя школа № 79"</t>
  </si>
  <si>
    <t>888</t>
  </si>
  <si>
    <t>422 01 00</t>
  </si>
  <si>
    <t>МУ "Основная общеобразовательная школа-интернат № 82"</t>
  </si>
  <si>
    <t>889</t>
  </si>
  <si>
    <t xml:space="preserve">422 01 00 </t>
  </si>
  <si>
    <t>МОУ "Школа-интернат № 195"</t>
  </si>
  <si>
    <t>890</t>
  </si>
  <si>
    <t xml:space="preserve">423 01 00 </t>
  </si>
  <si>
    <t>МУ ДМШ им.П.И.Чайковского</t>
  </si>
  <si>
    <t>891</t>
  </si>
  <si>
    <t>МУ "Самусьская детская музыкальная школа"</t>
  </si>
  <si>
    <t>892</t>
  </si>
  <si>
    <t>МОУ ДОД "Художественная школа"</t>
  </si>
  <si>
    <t>893</t>
  </si>
  <si>
    <t>МУ ДО СТШ "Меридиан"</t>
  </si>
  <si>
    <t>894</t>
  </si>
  <si>
    <t>МУ ДО СДЮШОР "Лидер"</t>
  </si>
  <si>
    <t>895</t>
  </si>
  <si>
    <t>МУ ДО СДЮШОР "Янтарь"</t>
  </si>
  <si>
    <t>896</t>
  </si>
  <si>
    <t>МУ ДО детей "Центр детского творчества"</t>
  </si>
  <si>
    <t>МУ ДО "Центр"   (школы - с питания)</t>
  </si>
  <si>
    <t>897</t>
  </si>
  <si>
    <t>МОУ ЗАТО Северск ДОД ДЮСШ НВС "Русь"</t>
  </si>
  <si>
    <t>898</t>
  </si>
  <si>
    <t>МУ ДО "СДЮШОР по гимнастике"</t>
  </si>
  <si>
    <t>899</t>
  </si>
  <si>
    <t>МУ ДО "СДЮШОР по легкой атлетике"</t>
  </si>
  <si>
    <t>900</t>
  </si>
  <si>
    <t>МОУ ЗАТО Северск ДОД "Центр "Поиск"</t>
  </si>
  <si>
    <t>901</t>
  </si>
  <si>
    <t>МУ ДО СДЮСШОР "Юность"</t>
  </si>
  <si>
    <t>902</t>
  </si>
  <si>
    <t>МОУ  ЗАТО Северск ДОД СДЮСШ хоккея и футбола "Смена"</t>
  </si>
  <si>
    <t>903</t>
  </si>
  <si>
    <t>424 01 00</t>
  </si>
  <si>
    <t>МОУ "Детский дом "Надежда"</t>
  </si>
  <si>
    <t>Среднее профессиональное образование - всего</t>
  </si>
  <si>
    <t>058</t>
  </si>
  <si>
    <t>904</t>
  </si>
  <si>
    <t>427 01 00</t>
  </si>
  <si>
    <t>МУ среднего профессионального образования "Колледж искусств"</t>
  </si>
  <si>
    <t>905</t>
  </si>
  <si>
    <t>МОУ  СПО "Северский промышленный колледж"</t>
  </si>
  <si>
    <t>Молодежная политика и оздоровление детей</t>
  </si>
  <si>
    <t xml:space="preserve">431 01 00 </t>
  </si>
  <si>
    <t>447</t>
  </si>
  <si>
    <t>Комитет по делам молодежи - мероприятия в области молодежной политики</t>
  </si>
  <si>
    <t>432 01 00</t>
  </si>
  <si>
    <t>УО - детская оздоровительная кампания</t>
  </si>
  <si>
    <t>452 01 00</t>
  </si>
  <si>
    <t>МУ "Вечерняя общеобразовательная средняя школа № 79" - УПМ</t>
  </si>
  <si>
    <t>425 01 00</t>
  </si>
  <si>
    <t>ГОУ НПО ПУ № 10</t>
  </si>
  <si>
    <t>ГОУ НПО ПУ № 32</t>
  </si>
  <si>
    <t>906</t>
  </si>
  <si>
    <t>МУ оздоровительный лагерь "Зелёный мыс"</t>
  </si>
  <si>
    <t>907</t>
  </si>
  <si>
    <t>МУ "Детский оздоровительный лагерь "Березка"</t>
  </si>
  <si>
    <t>МУ  ДО СТШ "Меридиан" - спортивный лагерь "Нахимовец"</t>
  </si>
  <si>
    <t>МУ ДО СДЮШОР "Лидер" - спортивный лагерь "Юность"</t>
  </si>
  <si>
    <t xml:space="preserve">452 00 00 </t>
  </si>
  <si>
    <t>МУ УДУ - методкабинет (упразднено с 01.01.03г.)</t>
  </si>
  <si>
    <t xml:space="preserve">436 00 00 </t>
  </si>
  <si>
    <t xml:space="preserve">МУ УДУ - централизованная бухгалтерия </t>
  </si>
  <si>
    <t xml:space="preserve">452 01 00 </t>
  </si>
  <si>
    <t xml:space="preserve">Управление образования - методический кабинет </t>
  </si>
  <si>
    <t>Управление образования - центр социальной педагогики</t>
  </si>
  <si>
    <t>Управление образования - служба семейного воспитания</t>
  </si>
  <si>
    <t>Управление образования - психолого-медико-педагогическая комиссия</t>
  </si>
  <si>
    <t>Управление образования - информационно-технический медиацентр</t>
  </si>
  <si>
    <t>Управление образования - выплата выходного пособия (хозяйственно-эксплуатационный участок и централизованная бухгалтерия ДДУ за 2 квартал)</t>
  </si>
  <si>
    <t>Управление образования - хозяйственно-эксплуатационный участок</t>
  </si>
  <si>
    <t>908</t>
  </si>
  <si>
    <t>Содержание п/л "Восход"</t>
  </si>
  <si>
    <t>УКС-капитальное строительство</t>
  </si>
  <si>
    <t>909</t>
  </si>
  <si>
    <t xml:space="preserve">442 01 00 </t>
  </si>
  <si>
    <t xml:space="preserve">МУ "Центральная городская библиотека "        </t>
  </si>
  <si>
    <t>910</t>
  </si>
  <si>
    <t>МУ "Центральная  детская библиотека"</t>
  </si>
  <si>
    <t>911</t>
  </si>
  <si>
    <t xml:space="preserve">441 01 00 </t>
  </si>
  <si>
    <t>МУ "Музей "</t>
  </si>
  <si>
    <t>912</t>
  </si>
  <si>
    <t>440 01 00</t>
  </si>
  <si>
    <t>МУ "Самусьский центр культуры"</t>
  </si>
  <si>
    <t>913</t>
  </si>
  <si>
    <t>443 01 00</t>
  </si>
  <si>
    <t>МУ "Молодежный театр "Наш мир"</t>
  </si>
  <si>
    <t>914</t>
  </si>
  <si>
    <t>МУ "Северский музыкальный театр"</t>
  </si>
  <si>
    <t>915</t>
  </si>
  <si>
    <t>МУ "Театр для детей и юношества"</t>
  </si>
  <si>
    <t>916</t>
  </si>
  <si>
    <t>МУ "Археологическая инспекция"</t>
  </si>
  <si>
    <t>917</t>
  </si>
  <si>
    <t>414 01  00</t>
  </si>
  <si>
    <t>МУ "Северский природный парк"</t>
  </si>
  <si>
    <t>918</t>
  </si>
  <si>
    <t>440 00 00</t>
  </si>
  <si>
    <t>МУ "Северская городская киносеть"</t>
  </si>
  <si>
    <t>919</t>
  </si>
  <si>
    <t>453 01 00</t>
  </si>
  <si>
    <t>453</t>
  </si>
  <si>
    <t>МУП ИА "Радио Северска"</t>
  </si>
  <si>
    <t>920</t>
  </si>
  <si>
    <t>ООО "Северская телекомпания"</t>
  </si>
  <si>
    <t>ООО "Северская телекомпания" - на увеличение  уставного капитале</t>
  </si>
  <si>
    <t>921</t>
  </si>
  <si>
    <t>457 01 00</t>
  </si>
  <si>
    <t>МУ СМИ редакция газеты "Диалог"</t>
  </si>
  <si>
    <t>922</t>
  </si>
  <si>
    <t>МУ "Редакция СМИ городской журнал "Северский меридиан"</t>
  </si>
  <si>
    <t>055</t>
  </si>
  <si>
    <t>Здравоохранение и спорт</t>
  </si>
  <si>
    <t>Самусьская больница - всего</t>
  </si>
  <si>
    <t>469 01 00</t>
  </si>
  <si>
    <t>_прочие социально-значимые службы</t>
  </si>
  <si>
    <t>_противотуберкулёзная служба</t>
  </si>
  <si>
    <t>_наркологическая служба</t>
  </si>
  <si>
    <t>_психиатрическая  служба</t>
  </si>
  <si>
    <t>_молочная кухня</t>
  </si>
  <si>
    <t>522 01 00</t>
  </si>
  <si>
    <t>_целевые программы здравоохранения</t>
  </si>
  <si>
    <t>471 01 00</t>
  </si>
  <si>
    <t>_амбулаторно-поликлиническая служба</t>
  </si>
  <si>
    <t>477 01 00</t>
  </si>
  <si>
    <t>_станция скорой медицинской помощи</t>
  </si>
  <si>
    <t>478 01 00</t>
  </si>
  <si>
    <t>_фельдшерско-акушерские пункты</t>
  </si>
  <si>
    <t>387</t>
  </si>
  <si>
    <t>430</t>
  </si>
  <si>
    <t>ЦМСЧ-81 - всего</t>
  </si>
  <si>
    <t>470 01 00</t>
  </si>
  <si>
    <t>_больница № 1</t>
  </si>
  <si>
    <t>_больница № 2</t>
  </si>
  <si>
    <t>_детская больница</t>
  </si>
  <si>
    <t xml:space="preserve">_лечебно-диагностический центр </t>
  </si>
  <si>
    <t>_поликлиника № 2</t>
  </si>
  <si>
    <t>_детская поликлиника</t>
  </si>
  <si>
    <t>_стоматологическая поликлиника</t>
  </si>
  <si>
    <t>_прочие поликлинические службы</t>
  </si>
  <si>
    <t>472 01 00</t>
  </si>
  <si>
    <t>_отделение переливания крови</t>
  </si>
  <si>
    <t>474 01 00</t>
  </si>
  <si>
    <t>_детский санаторий</t>
  </si>
  <si>
    <t xml:space="preserve">_станция скорой медицинской помощи </t>
  </si>
  <si>
    <t>_психиатрия</t>
  </si>
  <si>
    <t>_учреждение по лечению венерических больных</t>
  </si>
  <si>
    <t>_здравпункты</t>
  </si>
  <si>
    <t>_медтехника и медбаза</t>
  </si>
  <si>
    <t xml:space="preserve">_централизованная бухгалтерия </t>
  </si>
  <si>
    <t>456</t>
  </si>
  <si>
    <t xml:space="preserve">_дорогостоящее лечение </t>
  </si>
  <si>
    <t>_гемодиализ</t>
  </si>
  <si>
    <t>_отделение сестринского ухода</t>
  </si>
  <si>
    <t>455</t>
  </si>
  <si>
    <t>923</t>
  </si>
  <si>
    <t>771 01 00</t>
  </si>
  <si>
    <t>775</t>
  </si>
  <si>
    <t>Департамент Финансов Администрации Томской области - платежи на ОМС неработающих города</t>
  </si>
  <si>
    <t>175</t>
  </si>
  <si>
    <t>167</t>
  </si>
  <si>
    <t>512 01 00</t>
  </si>
  <si>
    <t>КФиС - мероприятия по физкультуре и спорту</t>
  </si>
  <si>
    <t xml:space="preserve">УКС-капитальное строительство </t>
  </si>
  <si>
    <t>440</t>
  </si>
  <si>
    <t>УСЗН - отделение социальной помощи на дому</t>
  </si>
  <si>
    <t>924</t>
  </si>
  <si>
    <t>501 01 00</t>
  </si>
  <si>
    <t>МУ "Центр социальных льгот, помощи и выплат"</t>
  </si>
  <si>
    <t>925</t>
  </si>
  <si>
    <t>МСУ социального обслуживания "Приют "Луч надежды"</t>
  </si>
  <si>
    <t>926</t>
  </si>
  <si>
    <t>МСУ МСО "Дом-интернат для престарелых инвалидов "Виола"</t>
  </si>
  <si>
    <t>927</t>
  </si>
  <si>
    <t>МУ СО "Реабилитационный центр для детей и подростков с ограниченными возможностями"</t>
  </si>
  <si>
    <t>МУ "Центр социально-психологической помощи семье и детям"</t>
  </si>
  <si>
    <t>928</t>
  </si>
  <si>
    <t>МУ "Комплексный центр социального обслуживания населения"</t>
  </si>
  <si>
    <t>703 00 00</t>
  </si>
  <si>
    <t>702</t>
  </si>
  <si>
    <t>УСЗН - надбавки к пенсиям муниципальных служащих</t>
  </si>
  <si>
    <t>490 01 06</t>
  </si>
  <si>
    <t>714</t>
  </si>
  <si>
    <t>УСЗН для исполнения МУ "Центр социальных льгот, помощи, и выплат" - надбавки к пенсиям муниципальных служащих</t>
  </si>
  <si>
    <t>703</t>
  </si>
  <si>
    <t>УСЗН - доплаты к пенсиям почетным гражданам города</t>
  </si>
  <si>
    <t>490 01 07</t>
  </si>
  <si>
    <t>УСЗН для исполнения МУ "Центр социальных льгот, помощи, и выплат" - доплаты к пенсиям почетным гражданам города</t>
  </si>
  <si>
    <t>490 01 00</t>
  </si>
  <si>
    <t>УСЗН - доплаты к пенсиям неработающим пенсионерам</t>
  </si>
  <si>
    <t>490 01 08</t>
  </si>
  <si>
    <t>УСЗН для исполнения МУ "Центр социальных льгот, помощи, и выплат" - доплаты к пенсиям неработающим пенсионерам</t>
  </si>
  <si>
    <t>514 00 00</t>
  </si>
  <si>
    <t>478</t>
  </si>
  <si>
    <t>УСЗН - выплаты реабилитированным</t>
  </si>
  <si>
    <t>522 01 09</t>
  </si>
  <si>
    <t>482</t>
  </si>
  <si>
    <t>УСЗН - мероприятия в области социальной политики</t>
  </si>
  <si>
    <t>522 01 10</t>
  </si>
  <si>
    <t>УСЗН для исполнения МУ "Центр социальных льгот, помощи, и выплат" -мероприятия в области социальной политики</t>
  </si>
  <si>
    <t>749</t>
  </si>
  <si>
    <t>УСЗН - государственное пособие на детей (субвенция)</t>
  </si>
  <si>
    <t>515 01 11</t>
  </si>
  <si>
    <t>УСЗН для исполнения МУ "Центр социальных льгот, помощи, и выплат" - пособия семьям, имеющим детей</t>
  </si>
  <si>
    <t>511 00 00</t>
  </si>
  <si>
    <t>УСЗН-расходы,связанные с перевозкой несорвершеннолетних,борьбе с беспризорностью</t>
  </si>
  <si>
    <t>511 01 00</t>
  </si>
  <si>
    <t>481</t>
  </si>
  <si>
    <t>Управление образования - пособия детям под опекой</t>
  </si>
  <si>
    <t>514 01 12</t>
  </si>
  <si>
    <t>УСЗН - расходы по предоставлению льгот отдельным категориям граждан - антенны (город)</t>
  </si>
  <si>
    <t>506</t>
  </si>
  <si>
    <t>УСЗН - расходы по предоставлению льгот отдельным категориям граждан - антенны (город) (субвенция)</t>
  </si>
  <si>
    <t>514 01 13</t>
  </si>
  <si>
    <t>УСЗН - расходы по предоставлению льгот отдельным категориям граждан - радио (город)</t>
  </si>
  <si>
    <t>УСЗН - расходы по предоставлению льгот отдельным категориям граждан - радио (город) (субвенция)</t>
  </si>
  <si>
    <t>514 01 14</t>
  </si>
  <si>
    <t>УСЗН - расходы по предоставлению льгот отдельным категориям граждан - абонплата за телефон (город)</t>
  </si>
  <si>
    <t>УСЗН - расходы по предоставлению льгот отдельным категориям граждан - абонплата за телефон (город) (субвенция)</t>
  </si>
  <si>
    <t>514 01 15</t>
  </si>
  <si>
    <t>ЦМСЧ - зубопротезирование ветеранов города</t>
  </si>
  <si>
    <t>514 01 16</t>
  </si>
  <si>
    <t>ЦМСЧ - зубопротезирование инвалидов города</t>
  </si>
  <si>
    <t>514 01 00</t>
  </si>
  <si>
    <t>ЦМСЧ - зубопротезирование чернобыльцев</t>
  </si>
  <si>
    <t>514 01 17</t>
  </si>
  <si>
    <t>ЦМСЧ - зубопротезирование реабилитированным</t>
  </si>
  <si>
    <t>514 01 18</t>
  </si>
  <si>
    <t>ЦМСЧ - зубопротезирование почетным донорам</t>
  </si>
  <si>
    <t>СБ - зубопротезирование ветеранов пос.Самусь</t>
  </si>
  <si>
    <t>СБ - зубопротезирование инвалидов пос.Самусь</t>
  </si>
  <si>
    <t>СБ-зубопротезирование реабилитир. пос. Самусь</t>
  </si>
  <si>
    <t>МУП СЖКХ - расходы по предоставлению льгот отдельным категориям граждан - радио</t>
  </si>
  <si>
    <t>МУП СЖКХ - расходы по предоставлению льгот отдельным категориям граждан - радио (субвенция)</t>
  </si>
  <si>
    <t>МУП СЖКХ - расходы по предоставлению льгот отдельным категориям граждан - абонплата за телефон</t>
  </si>
  <si>
    <t>МУП СЖКХ - расходы по предоставлению льгот отдельным категориям граждан - абонплата за телефон (субвенция)</t>
  </si>
  <si>
    <t>МУП СЖКХ - расходы по предоставлению льгот отдельным категориям граждан - антенны</t>
  </si>
  <si>
    <t xml:space="preserve">МУП СЖКХ - расходы по предост льгот отдельным категориям граждан - антенны (субвенция) </t>
  </si>
  <si>
    <t>Расходы на предоставление льгот отдельным категориям граждан по оплате жилищно-коммунальных услуг и твердого топлива - всего, в том числе:</t>
  </si>
  <si>
    <t>_МП ЖХ - расходы на предоставление льгот отдельным категориям граждан по оплате по содержанию и текущего ремонту жилищного фонда</t>
  </si>
  <si>
    <t>519 02 00</t>
  </si>
  <si>
    <t>_МП ЖХ - расходы на предоставление льгот отдельным категориям граждан по оплате по содержанию и текущего ремонту жилищного фонда (субвенция)</t>
  </si>
  <si>
    <t>929</t>
  </si>
  <si>
    <t>_МП СВК - расходы на предоставление льгот отдельным категориям граждан по оплате водоснабжения и водоотведения</t>
  </si>
  <si>
    <t>_МП СВК - расходы на предоставление льгот отдельным категориям граждан по оплате водоснабжения и водоотведения (субвенция)</t>
  </si>
  <si>
    <t>_МУП ТС - расходы на предоставление льгот отдельным категориям граждан по оплате теплоэнергии</t>
  </si>
  <si>
    <t>_МУП ТС - расходы на предоставление льгот отдельным категориям граждан по оплате теплоэнергии (субвенция)</t>
  </si>
  <si>
    <t>_МП ГЭС - расходы на предоставление льгот отдельным категориям граждан по оплате электроэнергии</t>
  </si>
  <si>
    <t>_МП ГЭС - расходы на предоставление льгот отдельным категориям граждан по оплате электроэнергии (субвенция)</t>
  </si>
  <si>
    <t>_МУП СЖКХ - расходы на предоставление льгот отдельным категориям граждан по оплате жилищно-коммунальных услуг и твердого топлива- внегородские территории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</si>
</sst>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"/>
      <family val="2"/>
    </font>
    <font>
      <b/>
      <sz val="13"/>
      <name val="Arial"/>
      <family val="0"/>
    </font>
    <font>
      <sz val="14"/>
      <name val="Arial"/>
      <family val="2"/>
    </font>
    <font>
      <u val="single"/>
      <sz val="12"/>
      <name val="Arial"/>
      <family val="0"/>
    </font>
    <font>
      <sz val="11"/>
      <name val="Arial"/>
      <family val="2"/>
    </font>
    <font>
      <b/>
      <u val="single"/>
      <sz val="11"/>
      <name val="Arial"/>
      <family val="0"/>
    </font>
    <font>
      <b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i/>
      <sz val="11"/>
      <name val="Arial Cyr"/>
      <family val="2"/>
    </font>
    <font>
      <b/>
      <sz val="14"/>
      <name val="Arial"/>
      <family val="2"/>
    </font>
    <font>
      <b/>
      <u val="single"/>
      <sz val="14"/>
      <name val="Arial Cyr"/>
      <family val="2"/>
    </font>
    <font>
      <sz val="14"/>
      <color indexed="10"/>
      <name val="Arial Cyr"/>
      <family val="0"/>
    </font>
    <font>
      <u val="single"/>
      <sz val="14"/>
      <color indexed="10"/>
      <name val="Arial Cyr"/>
      <family val="2"/>
    </font>
    <font>
      <sz val="12"/>
      <color indexed="10"/>
      <name val="Arial Cyr"/>
      <family val="2"/>
    </font>
    <font>
      <i/>
      <sz val="16"/>
      <color indexed="10"/>
      <name val="Arial Cyr"/>
      <family val="2"/>
    </font>
    <font>
      <b/>
      <i/>
      <sz val="14"/>
      <name val="Arial Cyr"/>
      <family val="2"/>
    </font>
    <font>
      <sz val="14"/>
      <color indexed="8"/>
      <name val="Arial Cyr"/>
      <family val="2"/>
    </font>
    <font>
      <b/>
      <i/>
      <sz val="14"/>
      <color indexed="8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b/>
      <i/>
      <sz val="16"/>
      <name val="Arial Cyr"/>
      <family val="2"/>
    </font>
    <font>
      <i/>
      <sz val="16"/>
      <name val="Arial Cyr"/>
      <family val="2"/>
    </font>
    <font>
      <b/>
      <sz val="16"/>
      <name val="Arial Cyr"/>
      <family val="2"/>
    </font>
    <font>
      <b/>
      <u val="single"/>
      <sz val="14"/>
      <color indexed="10"/>
      <name val="Arial Cyr"/>
      <family val="2"/>
    </font>
    <font>
      <sz val="16"/>
      <color indexed="10"/>
      <name val="Arial Cyr"/>
      <family val="2"/>
    </font>
    <font>
      <i/>
      <sz val="14"/>
      <name val="Arial Cyr"/>
      <family val="2"/>
    </font>
    <font>
      <i/>
      <sz val="10"/>
      <name val="Arial Cyr"/>
      <family val="2"/>
    </font>
    <font>
      <sz val="16"/>
      <name val="Arial Cyr"/>
      <family val="2"/>
    </font>
    <font>
      <b/>
      <i/>
      <sz val="12"/>
      <name val="Arial Cyr"/>
      <family val="2"/>
    </font>
    <font>
      <b/>
      <sz val="12"/>
      <color indexed="9"/>
      <name val="Arial Cyr"/>
      <family val="2"/>
    </font>
    <font>
      <sz val="11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sz val="11"/>
      <color indexed="9"/>
      <name val="Arial Cyr"/>
      <family val="0"/>
    </font>
    <font>
      <sz val="11"/>
      <color indexed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5" fillId="0" borderId="0" xfId="0" applyFont="1" applyAlignment="1">
      <alignment/>
    </xf>
    <xf numFmtId="17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49" fontId="10" fillId="0" borderId="0" xfId="18" applyNumberFormat="1" applyFont="1" applyFill="1" applyBorder="1" applyAlignment="1" applyProtection="1">
      <alignment horizontal="center" vertical="center"/>
      <protection/>
    </xf>
    <xf numFmtId="49" fontId="2" fillId="0" borderId="0" xfId="18" applyNumberFormat="1" applyFont="1" applyFill="1" applyBorder="1" applyAlignment="1" applyProtection="1">
      <alignment horizontal="center" vertical="center"/>
      <protection/>
    </xf>
    <xf numFmtId="0" fontId="2" fillId="0" borderId="0" xfId="18" applyNumberFormat="1" applyFont="1" applyFill="1" applyBorder="1" applyAlignment="1" applyProtection="1">
      <alignment vertical="top"/>
      <protection/>
    </xf>
    <xf numFmtId="3" fontId="2" fillId="0" borderId="0" xfId="18" applyNumberFormat="1" applyFont="1" applyFill="1" applyBorder="1" applyAlignment="1" applyProtection="1">
      <alignment vertical="top"/>
      <protection/>
    </xf>
    <xf numFmtId="3" fontId="2" fillId="0" borderId="0" xfId="18" applyNumberFormat="1" applyFont="1" applyFill="1" applyBorder="1" applyAlignment="1" applyProtection="1">
      <alignment horizontal="right" vertical="top"/>
      <protection/>
    </xf>
    <xf numFmtId="0" fontId="11" fillId="0" borderId="0" xfId="18" applyNumberFormat="1" applyFont="1" applyFill="1" applyBorder="1" applyAlignment="1" applyProtection="1">
      <alignment horizontal="center" vertical="top"/>
      <protection/>
    </xf>
    <xf numFmtId="49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vertical="top"/>
      <protection/>
    </xf>
    <xf numFmtId="3" fontId="12" fillId="0" borderId="0" xfId="18" applyNumberFormat="1" applyFont="1" applyFill="1" applyBorder="1" applyAlignment="1" applyProtection="1">
      <alignment vertical="top"/>
      <protection/>
    </xf>
    <xf numFmtId="3" fontId="13" fillId="0" borderId="0" xfId="18" applyNumberFormat="1" applyFont="1" applyFill="1" applyBorder="1" applyAlignment="1" applyProtection="1">
      <alignment horizontal="right" vertical="top"/>
      <protection/>
    </xf>
    <xf numFmtId="49" fontId="14" fillId="0" borderId="2" xfId="18" applyNumberFormat="1" applyFont="1" applyFill="1" applyBorder="1" applyAlignment="1" applyProtection="1">
      <alignment horizontal="center" vertical="center" textRotation="90"/>
      <protection/>
    </xf>
    <xf numFmtId="0" fontId="14" fillId="0" borderId="2" xfId="18" applyNumberFormat="1" applyFont="1" applyFill="1" applyBorder="1" applyAlignment="1" applyProtection="1">
      <alignment horizontal="center" vertical="center"/>
      <protection/>
    </xf>
    <xf numFmtId="3" fontId="14" fillId="0" borderId="3" xfId="18" applyNumberFormat="1" applyFont="1" applyFill="1" applyBorder="1" applyAlignment="1" applyProtection="1">
      <alignment horizontal="center" vertical="center"/>
      <protection/>
    </xf>
    <xf numFmtId="3" fontId="14" fillId="0" borderId="4" xfId="18" applyNumberFormat="1" applyFont="1" applyFill="1" applyBorder="1" applyAlignment="1" applyProtection="1">
      <alignment horizontal="center" vertical="center"/>
      <protection/>
    </xf>
    <xf numFmtId="3" fontId="14" fillId="0" borderId="5" xfId="18" applyNumberFormat="1" applyFont="1" applyFill="1" applyBorder="1" applyAlignment="1" applyProtection="1">
      <alignment horizontal="center" vertical="center"/>
      <protection/>
    </xf>
    <xf numFmtId="49" fontId="14" fillId="0" borderId="6" xfId="18" applyNumberFormat="1" applyFont="1" applyFill="1" applyBorder="1" applyAlignment="1" applyProtection="1">
      <alignment horizontal="center" vertical="center" textRotation="90"/>
      <protection/>
    </xf>
    <xf numFmtId="0" fontId="14" fillId="0" borderId="6" xfId="18" applyNumberFormat="1" applyFont="1" applyFill="1" applyBorder="1" applyAlignment="1" applyProtection="1">
      <alignment horizontal="center" vertical="center"/>
      <protection/>
    </xf>
    <xf numFmtId="3" fontId="14" fillId="0" borderId="2" xfId="18" applyNumberFormat="1" applyFont="1" applyFill="1" applyBorder="1" applyAlignment="1" applyProtection="1">
      <alignment horizontal="center" vertical="center"/>
      <protection/>
    </xf>
    <xf numFmtId="49" fontId="14" fillId="0" borderId="7" xfId="18" applyNumberFormat="1" applyFont="1" applyFill="1" applyBorder="1" applyAlignment="1" applyProtection="1">
      <alignment horizontal="center" vertical="center" textRotation="90"/>
      <protection/>
    </xf>
    <xf numFmtId="0" fontId="14" fillId="0" borderId="7" xfId="18" applyNumberFormat="1" applyFont="1" applyFill="1" applyBorder="1" applyAlignment="1" applyProtection="1">
      <alignment horizontal="center" vertical="center"/>
      <protection/>
    </xf>
    <xf numFmtId="3" fontId="14" fillId="0" borderId="7" xfId="18" applyNumberFormat="1" applyFont="1" applyFill="1" applyBorder="1" applyAlignment="1" applyProtection="1">
      <alignment horizontal="center" vertical="center"/>
      <protection/>
    </xf>
    <xf numFmtId="3" fontId="14" fillId="0" borderId="1" xfId="18" applyNumberFormat="1" applyFont="1" applyFill="1" applyBorder="1" applyAlignment="1" applyProtection="1">
      <alignment horizontal="center" vertical="center" wrapText="1"/>
      <protection/>
    </xf>
    <xf numFmtId="49" fontId="14" fillId="2" borderId="1" xfId="18" applyNumberFormat="1" applyFont="1" applyFill="1" applyBorder="1" applyAlignment="1" applyProtection="1">
      <alignment horizontal="center" vertical="center"/>
      <protection/>
    </xf>
    <xf numFmtId="0" fontId="15" fillId="2" borderId="1" xfId="18" applyNumberFormat="1" applyFont="1" applyFill="1" applyBorder="1" applyAlignment="1" applyProtection="1">
      <alignment horizontal="left" vertical="top"/>
      <protection/>
    </xf>
    <xf numFmtId="3" fontId="16" fillId="2" borderId="1" xfId="18" applyNumberFormat="1" applyFont="1" applyFill="1" applyBorder="1" applyAlignment="1" applyProtection="1">
      <alignment horizontal="right" vertical="top"/>
      <protection/>
    </xf>
    <xf numFmtId="0" fontId="2" fillId="2" borderId="0" xfId="18" applyNumberFormat="1" applyFont="1" applyFill="1" applyBorder="1" applyAlignment="1" applyProtection="1">
      <alignment vertical="top"/>
      <protection/>
    </xf>
    <xf numFmtId="49" fontId="14" fillId="0" borderId="1" xfId="18" applyNumberFormat="1" applyFont="1" applyFill="1" applyBorder="1" applyAlignment="1" applyProtection="1">
      <alignment horizontal="center" vertical="center"/>
      <protection/>
    </xf>
    <xf numFmtId="0" fontId="14" fillId="0" borderId="1" xfId="18" applyNumberFormat="1" applyFont="1" applyFill="1" applyBorder="1" applyAlignment="1" applyProtection="1">
      <alignment horizontal="left" vertical="center" wrapText="1"/>
      <protection/>
    </xf>
    <xf numFmtId="3" fontId="14" fillId="0" borderId="1" xfId="18" applyNumberFormat="1" applyFont="1" applyFill="1" applyBorder="1" applyAlignment="1" applyProtection="1">
      <alignment horizontal="right" vertical="top"/>
      <protection/>
    </xf>
    <xf numFmtId="0" fontId="14" fillId="0" borderId="1" xfId="18" applyNumberFormat="1" applyFont="1" applyFill="1" applyBorder="1" applyAlignment="1" applyProtection="1">
      <alignment horizontal="left" vertical="top"/>
      <protection/>
    </xf>
    <xf numFmtId="0" fontId="15" fillId="2" borderId="1" xfId="18" applyNumberFormat="1" applyFont="1" applyFill="1" applyBorder="1" applyAlignment="1" applyProtection="1">
      <alignment horizontal="left" vertical="center" wrapText="1"/>
      <protection/>
    </xf>
    <xf numFmtId="3" fontId="16" fillId="2" borderId="1" xfId="18" applyNumberFormat="1" applyFont="1" applyFill="1" applyBorder="1" applyAlignment="1" applyProtection="1">
      <alignment vertical="top"/>
      <protection/>
    </xf>
    <xf numFmtId="0" fontId="14" fillId="0" borderId="1" xfId="18" applyNumberFormat="1" applyFont="1" applyFill="1" applyBorder="1" applyAlignment="1" applyProtection="1">
      <alignment horizontal="left" vertical="top" wrapText="1"/>
      <protection/>
    </xf>
    <xf numFmtId="0" fontId="15" fillId="2" borderId="1" xfId="18" applyNumberFormat="1" applyFont="1" applyFill="1" applyBorder="1" applyAlignment="1" applyProtection="1">
      <alignment horizontal="left" vertical="top"/>
      <protection/>
    </xf>
    <xf numFmtId="174" fontId="14" fillId="0" borderId="1" xfId="18" applyNumberFormat="1" applyFont="1" applyFill="1" applyBorder="1" applyAlignment="1" applyProtection="1">
      <alignment vertical="top"/>
      <protection/>
    </xf>
    <xf numFmtId="3" fontId="14" fillId="0" borderId="1" xfId="18" applyNumberFormat="1" applyFont="1" applyFill="1" applyBorder="1" applyAlignment="1" applyProtection="1">
      <alignment vertical="top"/>
      <protection/>
    </xf>
    <xf numFmtId="49" fontId="14" fillId="2" borderId="2" xfId="18" applyNumberFormat="1" applyFont="1" applyFill="1" applyBorder="1" applyAlignment="1" applyProtection="1">
      <alignment horizontal="center" vertical="center"/>
      <protection/>
    </xf>
    <xf numFmtId="0" fontId="15" fillId="2" borderId="2" xfId="18" applyNumberFormat="1" applyFont="1" applyFill="1" applyBorder="1" applyAlignment="1" applyProtection="1">
      <alignment vertical="center" wrapText="1"/>
      <protection/>
    </xf>
    <xf numFmtId="3" fontId="16" fillId="2" borderId="2" xfId="18" applyNumberFormat="1" applyFont="1" applyFill="1" applyBorder="1" applyAlignment="1" applyProtection="1">
      <alignment vertical="top"/>
      <protection/>
    </xf>
    <xf numFmtId="3" fontId="2" fillId="2" borderId="0" xfId="18" applyNumberFormat="1" applyFont="1" applyFill="1" applyBorder="1" applyAlignment="1" applyProtection="1">
      <alignment vertical="top"/>
      <protection/>
    </xf>
    <xf numFmtId="49" fontId="14" fillId="2" borderId="2" xfId="18" applyNumberFormat="1" applyFont="1" applyFill="1" applyBorder="1" applyAlignment="1" applyProtection="1">
      <alignment horizontal="center" vertical="center" wrapText="1"/>
      <protection/>
    </xf>
    <xf numFmtId="49" fontId="14" fillId="0" borderId="7" xfId="18" applyNumberFormat="1" applyFont="1" applyFill="1" applyBorder="1" applyAlignment="1" applyProtection="1">
      <alignment horizontal="center" vertical="center" wrapText="1"/>
      <protection/>
    </xf>
    <xf numFmtId="0" fontId="14" fillId="0" borderId="1" xfId="18" applyNumberFormat="1" applyFont="1" applyFill="1" applyBorder="1" applyAlignment="1" applyProtection="1">
      <alignment horizontal="left" vertical="top"/>
      <protection/>
    </xf>
    <xf numFmtId="0" fontId="14" fillId="0" borderId="1" xfId="18" applyNumberFormat="1" applyFont="1" applyFill="1" applyBorder="1" applyAlignment="1" applyProtection="1">
      <alignment horizontal="left" vertical="center" wrapText="1"/>
      <protection/>
    </xf>
    <xf numFmtId="49" fontId="17" fillId="2" borderId="1" xfId="18" applyNumberFormat="1" applyFont="1" applyFill="1" applyBorder="1" applyAlignment="1" applyProtection="1">
      <alignment horizontal="center" vertical="center"/>
      <protection/>
    </xf>
    <xf numFmtId="174" fontId="16" fillId="2" borderId="1" xfId="18" applyNumberFormat="1" applyFont="1" applyFill="1" applyBorder="1" applyAlignment="1" applyProtection="1">
      <alignment vertical="top"/>
      <protection/>
    </xf>
    <xf numFmtId="0" fontId="16" fillId="0" borderId="1" xfId="18" applyNumberFormat="1" applyFont="1" applyFill="1" applyBorder="1" applyAlignment="1" applyProtection="1">
      <alignment horizontal="left" vertical="center" wrapText="1"/>
      <protection/>
    </xf>
    <xf numFmtId="0" fontId="17" fillId="0" borderId="1" xfId="18" applyNumberFormat="1" applyFont="1" applyFill="1" applyBorder="1" applyAlignment="1" applyProtection="1">
      <alignment horizontal="left" vertical="top"/>
      <protection/>
    </xf>
    <xf numFmtId="49" fontId="2" fillId="0" borderId="1" xfId="18" applyNumberFormat="1" applyFont="1" applyFill="1" applyBorder="1" applyAlignment="1" applyProtection="1">
      <alignment horizontal="center" vertical="center"/>
      <protection/>
    </xf>
    <xf numFmtId="0" fontId="2" fillId="0" borderId="1" xfId="18" applyNumberFormat="1" applyFont="1" applyFill="1" applyBorder="1" applyAlignment="1" applyProtection="1">
      <alignment vertical="top" wrapText="1"/>
      <protection/>
    </xf>
    <xf numFmtId="3" fontId="2" fillId="0" borderId="1" xfId="18" applyNumberFormat="1" applyFont="1" applyFill="1" applyBorder="1" applyAlignment="1" applyProtection="1">
      <alignment vertical="top"/>
      <protection/>
    </xf>
    <xf numFmtId="0" fontId="2" fillId="0" borderId="0" xfId="18" applyNumberFormat="1" applyFont="1" applyFill="1" applyBorder="1" applyAlignment="1" applyProtection="1">
      <alignment vertical="top" wrapText="1"/>
      <protection/>
    </xf>
    <xf numFmtId="49" fontId="18" fillId="0" borderId="0" xfId="18" applyNumberFormat="1" applyFont="1" applyFill="1" applyBorder="1" applyAlignment="1" applyProtection="1">
      <alignment horizontal="left" vertical="center"/>
      <protection/>
    </xf>
    <xf numFmtId="3" fontId="18" fillId="0" borderId="0" xfId="18" applyNumberFormat="1" applyFont="1" applyFill="1" applyBorder="1" applyAlignment="1" applyProtection="1">
      <alignment vertical="top"/>
      <protection/>
    </xf>
    <xf numFmtId="49" fontId="19" fillId="3" borderId="0" xfId="0" applyNumberFormat="1" applyFont="1" applyFill="1" applyBorder="1" applyAlignment="1">
      <alignment/>
    </xf>
    <xf numFmtId="49" fontId="19" fillId="3" borderId="0" xfId="0" applyNumberFormat="1" applyFont="1" applyFill="1" applyBorder="1" applyAlignment="1">
      <alignment horizontal="center"/>
    </xf>
    <xf numFmtId="49" fontId="20" fillId="3" borderId="0" xfId="0" applyNumberFormat="1" applyFont="1" applyFill="1" applyBorder="1" applyAlignment="1">
      <alignment horizontal="center"/>
    </xf>
    <xf numFmtId="1" fontId="20" fillId="3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wrapText="1"/>
    </xf>
    <xf numFmtId="172" fontId="19" fillId="3" borderId="0" xfId="0" applyNumberFormat="1" applyFont="1" applyFill="1" applyBorder="1" applyAlignment="1">
      <alignment/>
    </xf>
    <xf numFmtId="0" fontId="19" fillId="3" borderId="0" xfId="0" applyFont="1" applyFill="1" applyBorder="1" applyAlignment="1">
      <alignment/>
    </xf>
    <xf numFmtId="172" fontId="19" fillId="3" borderId="0" xfId="0" applyNumberFormat="1" applyFont="1" applyFill="1" applyBorder="1" applyAlignment="1">
      <alignment horizontal="right"/>
    </xf>
    <xf numFmtId="172" fontId="22" fillId="4" borderId="0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3" fontId="19" fillId="3" borderId="0" xfId="0" applyNumberFormat="1" applyFont="1" applyFill="1" applyBorder="1" applyAlignment="1">
      <alignment horizontal="right"/>
    </xf>
    <xf numFmtId="172" fontId="21" fillId="3" borderId="8" xfId="0" applyNumberFormat="1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vertical="center" wrapText="1"/>
    </xf>
    <xf numFmtId="1" fontId="23" fillId="3" borderId="0" xfId="0" applyNumberFormat="1" applyFont="1" applyFill="1" applyBorder="1" applyAlignment="1">
      <alignment horizontal="center" vertical="center" wrapText="1"/>
    </xf>
    <xf numFmtId="172" fontId="19" fillId="3" borderId="0" xfId="0" applyNumberFormat="1" applyFont="1" applyFill="1" applyBorder="1" applyAlignment="1">
      <alignment/>
    </xf>
    <xf numFmtId="172" fontId="22" fillId="4" borderId="0" xfId="0" applyNumberFormat="1" applyFont="1" applyFill="1" applyBorder="1" applyAlignment="1">
      <alignment/>
    </xf>
    <xf numFmtId="49" fontId="21" fillId="3" borderId="0" xfId="0" applyNumberFormat="1" applyFont="1" applyFill="1" applyBorder="1" applyAlignment="1">
      <alignment/>
    </xf>
    <xf numFmtId="49" fontId="21" fillId="3" borderId="0" xfId="0" applyNumberFormat="1" applyFont="1" applyFill="1" applyBorder="1" applyAlignment="1">
      <alignment horizontal="center"/>
    </xf>
    <xf numFmtId="49" fontId="21" fillId="3" borderId="0" xfId="0" applyNumberFormat="1" applyFont="1" applyFill="1" applyBorder="1" applyAlignment="1">
      <alignment horizontal="center"/>
    </xf>
    <xf numFmtId="1" fontId="21" fillId="3" borderId="0" xfId="0" applyNumberFormat="1" applyFont="1" applyFill="1" applyBorder="1" applyAlignment="1">
      <alignment horizontal="center"/>
    </xf>
    <xf numFmtId="0" fontId="21" fillId="3" borderId="0" xfId="0" applyFont="1" applyFill="1" applyBorder="1" applyAlignment="1">
      <alignment wrapText="1"/>
    </xf>
    <xf numFmtId="172" fontId="19" fillId="3" borderId="0" xfId="0" applyNumberFormat="1" applyFont="1" applyFill="1" applyBorder="1" applyAlignment="1">
      <alignment horizontal="right"/>
    </xf>
    <xf numFmtId="49" fontId="19" fillId="3" borderId="2" xfId="0" applyNumberFormat="1" applyFont="1" applyFill="1" applyBorder="1" applyAlignment="1">
      <alignment horizontal="center" vertical="center" textRotation="90" wrapText="1"/>
    </xf>
    <xf numFmtId="49" fontId="19" fillId="3" borderId="2" xfId="0" applyNumberFormat="1" applyFont="1" applyFill="1" applyBorder="1" applyAlignment="1">
      <alignment horizontal="center" vertical="center" textRotation="90" wrapText="1"/>
    </xf>
    <xf numFmtId="49" fontId="19" fillId="3" borderId="1" xfId="0" applyNumberFormat="1" applyFont="1" applyFill="1" applyBorder="1" applyAlignment="1">
      <alignment horizontal="center" vertical="center" textRotation="90" wrapText="1"/>
    </xf>
    <xf numFmtId="49" fontId="19" fillId="0" borderId="1" xfId="0" applyNumberFormat="1" applyFont="1" applyFill="1" applyBorder="1" applyAlignment="1">
      <alignment horizontal="center" vertical="center" textRotation="90" wrapText="1"/>
    </xf>
    <xf numFmtId="1" fontId="19" fillId="3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2" fontId="22" fillId="5" borderId="1" xfId="0" applyNumberFormat="1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 textRotation="90" wrapText="1"/>
    </xf>
    <xf numFmtId="1" fontId="19" fillId="3" borderId="6" xfId="0" applyNumberFormat="1" applyFont="1" applyFill="1" applyBorder="1" applyAlignment="1">
      <alignment horizontal="center" vertical="center" wrapText="1"/>
    </xf>
    <xf numFmtId="172" fontId="1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textRotation="90" wrapText="1"/>
    </xf>
    <xf numFmtId="172" fontId="19" fillId="0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172" fontId="22" fillId="5" borderId="2" xfId="0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1" fontId="19" fillId="3" borderId="7" xfId="0" applyNumberFormat="1" applyFont="1" applyFill="1" applyBorder="1" applyAlignment="1">
      <alignment horizontal="center" vertical="center" wrapText="1"/>
    </xf>
    <xf numFmtId="172" fontId="22" fillId="5" borderId="7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3" fontId="20" fillId="2" borderId="1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74" fontId="0" fillId="0" borderId="0" xfId="0" applyNumberFormat="1" applyAlignment="1">
      <alignment/>
    </xf>
    <xf numFmtId="49" fontId="25" fillId="3" borderId="1" xfId="0" applyNumberFormat="1" applyFont="1" applyFill="1" applyBorder="1" applyAlignment="1">
      <alignment horizontal="center" vertical="center"/>
    </xf>
    <xf numFmtId="1" fontId="25" fillId="3" borderId="1" xfId="0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/>
    </xf>
    <xf numFmtId="3" fontId="25" fillId="0" borderId="1" xfId="0" applyNumberFormat="1" applyFont="1" applyFill="1" applyBorder="1" applyAlignment="1">
      <alignment horizontal="right" vertical="center" wrapText="1"/>
    </xf>
    <xf numFmtId="172" fontId="25" fillId="0" borderId="1" xfId="0" applyNumberFormat="1" applyFont="1" applyFill="1" applyBorder="1" applyAlignment="1">
      <alignment horizontal="right" vertical="center" wrapText="1"/>
    </xf>
    <xf numFmtId="172" fontId="27" fillId="0" borderId="1" xfId="0" applyNumberFormat="1" applyFont="1" applyFill="1" applyBorder="1" applyAlignment="1">
      <alignment horizontal="right" vertical="center" wrapText="1"/>
    </xf>
    <xf numFmtId="0" fontId="25" fillId="3" borderId="1" xfId="0" applyFont="1" applyFill="1" applyBorder="1" applyAlignment="1">
      <alignment horizontal="left" vertical="center" wrapText="1"/>
    </xf>
    <xf numFmtId="172" fontId="25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3" fontId="25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172" fontId="27" fillId="0" borderId="1" xfId="0" applyNumberFormat="1" applyFont="1" applyFill="1" applyBorder="1" applyAlignment="1" applyProtection="1">
      <alignment horizontal="right" vertical="center" wrapText="1"/>
      <protection hidden="1" locked="0"/>
    </xf>
    <xf numFmtId="172" fontId="28" fillId="4" borderId="1" xfId="0" applyNumberFormat="1" applyFont="1" applyFill="1" applyBorder="1" applyAlignment="1">
      <alignment horizontal="right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right" vertical="center"/>
    </xf>
    <xf numFmtId="172" fontId="19" fillId="0" borderId="1" xfId="0" applyNumberFormat="1" applyFont="1" applyFill="1" applyBorder="1" applyAlignment="1">
      <alignment horizontal="right" vertical="center"/>
    </xf>
    <xf numFmtId="3" fontId="29" fillId="4" borderId="1" xfId="0" applyNumberFormat="1" applyFont="1" applyFill="1" applyBorder="1" applyAlignment="1">
      <alignment horizontal="right" vertical="center" wrapText="1"/>
    </xf>
    <xf numFmtId="49" fontId="19" fillId="3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3" fontId="29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49" fontId="19" fillId="0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right" vertical="center"/>
    </xf>
    <xf numFmtId="172" fontId="19" fillId="0" borderId="1" xfId="0" applyNumberFormat="1" applyFont="1" applyBorder="1" applyAlignment="1">
      <alignment horizontal="right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/>
    </xf>
    <xf numFmtId="0" fontId="30" fillId="3" borderId="1" xfId="0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horizontal="right" vertical="center"/>
    </xf>
    <xf numFmtId="172" fontId="30" fillId="0" borderId="1" xfId="0" applyNumberFormat="1" applyFont="1" applyBorder="1" applyAlignment="1">
      <alignment horizontal="right" vertical="center"/>
    </xf>
    <xf numFmtId="3" fontId="31" fillId="4" borderId="1" xfId="0" applyNumberFormat="1" applyFont="1" applyFill="1" applyBorder="1" applyAlignment="1">
      <alignment horizontal="right" vertical="center" wrapText="1"/>
    </xf>
    <xf numFmtId="0" fontId="32" fillId="0" borderId="0" xfId="0" applyFont="1" applyAlignment="1">
      <alignment/>
    </xf>
    <xf numFmtId="49" fontId="25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/>
    </xf>
    <xf numFmtId="0" fontId="33" fillId="0" borderId="0" xfId="0" applyFont="1" applyAlignment="1">
      <alignment/>
    </xf>
    <xf numFmtId="1" fontId="19" fillId="3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 wrapText="1"/>
    </xf>
    <xf numFmtId="3" fontId="30" fillId="0" borderId="1" xfId="0" applyNumberFormat="1" applyFont="1" applyFill="1" applyBorder="1" applyAlignment="1">
      <alignment horizontal="right" vertical="center"/>
    </xf>
    <xf numFmtId="172" fontId="30" fillId="0" borderId="1" xfId="0" applyNumberFormat="1" applyFont="1" applyFill="1" applyBorder="1" applyAlignment="1">
      <alignment horizontal="right" vertical="center"/>
    </xf>
    <xf numFmtId="0" fontId="32" fillId="6" borderId="0" xfId="0" applyFont="1" applyFill="1" applyAlignment="1">
      <alignment/>
    </xf>
    <xf numFmtId="1" fontId="25" fillId="3" borderId="1" xfId="0" applyNumberFormat="1" applyFont="1" applyFill="1" applyBorder="1" applyAlignment="1">
      <alignment horizontal="center" vertical="center"/>
    </xf>
    <xf numFmtId="49" fontId="19" fillId="7" borderId="1" xfId="0" applyNumberFormat="1" applyFont="1" applyFill="1" applyBorder="1" applyAlignment="1">
      <alignment/>
    </xf>
    <xf numFmtId="49" fontId="30" fillId="0" borderId="1" xfId="0" applyNumberFormat="1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vertical="center" wrapText="1"/>
    </xf>
    <xf numFmtId="172" fontId="19" fillId="8" borderId="1" xfId="0" applyNumberFormat="1" applyFont="1" applyFill="1" applyBorder="1" applyAlignment="1">
      <alignment horizontal="right" vertical="center" wrapText="1"/>
    </xf>
    <xf numFmtId="3" fontId="19" fillId="8" borderId="1" xfId="0" applyNumberFormat="1" applyFont="1" applyFill="1" applyBorder="1" applyAlignment="1">
      <alignment horizontal="right" vertical="center" wrapText="1"/>
    </xf>
    <xf numFmtId="3" fontId="29" fillId="8" borderId="1" xfId="0" applyNumberFormat="1" applyFont="1" applyFill="1" applyBorder="1" applyAlignment="1">
      <alignment horizontal="right" vertical="center" wrapText="1"/>
    </xf>
    <xf numFmtId="49" fontId="19" fillId="9" borderId="1" xfId="0" applyNumberFormat="1" applyFont="1" applyFill="1" applyBorder="1" applyAlignment="1">
      <alignment horizontal="center" vertical="center"/>
    </xf>
    <xf numFmtId="1" fontId="19" fillId="9" borderId="1" xfId="0" applyNumberFormat="1" applyFont="1" applyFill="1" applyBorder="1" applyAlignment="1">
      <alignment horizontal="center" vertical="center" wrapText="1"/>
    </xf>
    <xf numFmtId="1" fontId="19" fillId="9" borderId="1" xfId="0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vertical="center" wrapText="1"/>
    </xf>
    <xf numFmtId="3" fontId="19" fillId="9" borderId="1" xfId="0" applyNumberFormat="1" applyFont="1" applyFill="1" applyBorder="1" applyAlignment="1">
      <alignment horizontal="right" vertical="center" wrapText="1"/>
    </xf>
    <xf numFmtId="172" fontId="19" fillId="9" borderId="1" xfId="0" applyNumberFormat="1" applyFont="1" applyFill="1" applyBorder="1" applyAlignment="1">
      <alignment horizontal="right" vertical="center" wrapText="1"/>
    </xf>
    <xf numFmtId="3" fontId="29" fillId="9" borderId="1" xfId="0" applyNumberFormat="1" applyFont="1" applyFill="1" applyBorder="1" applyAlignment="1">
      <alignment horizontal="right" vertical="center" wrapText="1"/>
    </xf>
    <xf numFmtId="49" fontId="19" fillId="8" borderId="1" xfId="0" applyNumberFormat="1" applyFont="1" applyFill="1" applyBorder="1" applyAlignment="1">
      <alignment horizontal="center" vertical="center"/>
    </xf>
    <xf numFmtId="1" fontId="19" fillId="8" borderId="1" xfId="0" applyNumberFormat="1" applyFont="1" applyFill="1" applyBorder="1" applyAlignment="1">
      <alignment horizontal="center" vertical="center"/>
    </xf>
    <xf numFmtId="1" fontId="19" fillId="8" borderId="1" xfId="0" applyNumberFormat="1" applyFont="1" applyFill="1" applyBorder="1" applyAlignment="1">
      <alignment horizontal="center" vertical="center"/>
    </xf>
    <xf numFmtId="3" fontId="19" fillId="8" borderId="1" xfId="0" applyNumberFormat="1" applyFont="1" applyFill="1" applyBorder="1" applyAlignment="1">
      <alignment horizontal="right" vertical="center"/>
    </xf>
    <xf numFmtId="172" fontId="19" fillId="8" borderId="1" xfId="0" applyNumberFormat="1" applyFont="1" applyFill="1" applyBorder="1" applyAlignment="1">
      <alignment horizontal="right" vertical="center"/>
    </xf>
    <xf numFmtId="49" fontId="19" fillId="10" borderId="1" xfId="0" applyNumberFormat="1" applyFont="1" applyFill="1" applyBorder="1" applyAlignment="1">
      <alignment horizontal="center" vertical="center"/>
    </xf>
    <xf numFmtId="1" fontId="20" fillId="3" borderId="1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1" fontId="21" fillId="3" borderId="1" xfId="0" applyNumberFormat="1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right" vertical="center"/>
    </xf>
    <xf numFmtId="172" fontId="20" fillId="2" borderId="1" xfId="0" applyNumberFormat="1" applyFont="1" applyFill="1" applyBorder="1" applyAlignment="1">
      <alignment horizontal="right" vertical="center"/>
    </xf>
    <xf numFmtId="172" fontId="34" fillId="4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/>
    </xf>
    <xf numFmtId="172" fontId="35" fillId="4" borderId="1" xfId="0" applyNumberFormat="1" applyFont="1" applyFill="1" applyBorder="1" applyAlignment="1">
      <alignment horizontal="right" vertical="center" wrapText="1"/>
    </xf>
    <xf numFmtId="172" fontId="35" fillId="4" borderId="1" xfId="0" applyNumberFormat="1" applyFont="1" applyFill="1" applyBorder="1" applyAlignment="1">
      <alignment horizontal="right" vertical="center"/>
    </xf>
    <xf numFmtId="3" fontId="36" fillId="2" borderId="1" xfId="0" applyNumberFormat="1" applyFont="1" applyFill="1" applyBorder="1" applyAlignment="1">
      <alignment horizontal="right" vertical="center" wrapText="1"/>
    </xf>
    <xf numFmtId="0" fontId="0" fillId="8" borderId="0" xfId="0" applyFill="1" applyAlignment="1">
      <alignment/>
    </xf>
    <xf numFmtId="1" fontId="19" fillId="8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right" vertical="center" wrapText="1"/>
    </xf>
    <xf numFmtId="172" fontId="19" fillId="0" borderId="1" xfId="0" applyNumberFormat="1" applyFont="1" applyFill="1" applyBorder="1" applyAlignment="1">
      <alignment horizontal="right" vertical="center" wrapText="1"/>
    </xf>
    <xf numFmtId="172" fontId="30" fillId="8" borderId="1" xfId="0" applyNumberFormat="1" applyFont="1" applyFill="1" applyBorder="1" applyAlignment="1">
      <alignment horizontal="right" vertical="center" wrapText="1"/>
    </xf>
    <xf numFmtId="3" fontId="30" fillId="8" borderId="1" xfId="0" applyNumberFormat="1" applyFont="1" applyFill="1" applyBorder="1" applyAlignment="1">
      <alignment horizontal="right" vertical="center" wrapText="1"/>
    </xf>
    <xf numFmtId="0" fontId="0" fillId="6" borderId="0" xfId="0" applyFill="1" applyAlignment="1">
      <alignment/>
    </xf>
    <xf numFmtId="3" fontId="28" fillId="4" borderId="1" xfId="0" applyNumberFormat="1" applyFont="1" applyFill="1" applyBorder="1" applyAlignment="1">
      <alignment horizontal="right" vertical="center" wrapText="1"/>
    </xf>
    <xf numFmtId="49" fontId="20" fillId="11" borderId="1" xfId="0" applyNumberFormat="1" applyFont="1" applyFill="1" applyBorder="1" applyAlignment="1">
      <alignment horizontal="center" vertical="center"/>
    </xf>
    <xf numFmtId="49" fontId="19" fillId="11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right" vertical="center"/>
    </xf>
    <xf numFmtId="174" fontId="20" fillId="2" borderId="1" xfId="0" applyNumberFormat="1" applyFont="1" applyFill="1" applyBorder="1" applyAlignment="1">
      <alignment horizontal="right" vertical="center" wrapText="1"/>
    </xf>
    <xf numFmtId="0" fontId="19" fillId="2" borderId="0" xfId="0" applyFont="1" applyFill="1" applyAlignment="1">
      <alignment/>
    </xf>
    <xf numFmtId="49" fontId="21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 wrapText="1"/>
    </xf>
    <xf numFmtId="3" fontId="25" fillId="0" borderId="1" xfId="0" applyNumberFormat="1" applyFont="1" applyFill="1" applyBorder="1" applyAlignment="1">
      <alignment horizontal="right" vertical="center"/>
    </xf>
    <xf numFmtId="174" fontId="25" fillId="0" borderId="1" xfId="0" applyNumberFormat="1" applyFont="1" applyFill="1" applyBorder="1" applyAlignment="1">
      <alignment horizontal="right" vertical="center" wrapText="1"/>
    </xf>
    <xf numFmtId="3" fontId="38" fillId="0" borderId="1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/>
    </xf>
    <xf numFmtId="49" fontId="39" fillId="8" borderId="1" xfId="0" applyNumberFormat="1" applyFont="1" applyFill="1" applyBorder="1" applyAlignment="1">
      <alignment horizontal="center" vertical="center"/>
    </xf>
    <xf numFmtId="1" fontId="39" fillId="8" borderId="1" xfId="0" applyNumberFormat="1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vertical="center" wrapText="1"/>
    </xf>
    <xf numFmtId="3" fontId="39" fillId="8" borderId="1" xfId="0" applyNumberFormat="1" applyFont="1" applyFill="1" applyBorder="1" applyAlignment="1">
      <alignment horizontal="right" vertical="center"/>
    </xf>
    <xf numFmtId="3" fontId="39" fillId="8" borderId="1" xfId="0" applyNumberFormat="1" applyFont="1" applyFill="1" applyBorder="1" applyAlignment="1">
      <alignment horizontal="right" vertical="center" wrapText="1"/>
    </xf>
    <xf numFmtId="3" fontId="35" fillId="8" borderId="1" xfId="0" applyNumberFormat="1" applyFont="1" applyFill="1" applyBorder="1" applyAlignment="1">
      <alignment horizontal="right" vertical="center" wrapText="1"/>
    </xf>
    <xf numFmtId="0" fontId="40" fillId="8" borderId="0" xfId="0" applyFont="1" applyFill="1" applyAlignment="1">
      <alignment/>
    </xf>
    <xf numFmtId="172" fontId="39" fillId="0" borderId="1" xfId="0" applyNumberFormat="1" applyFont="1" applyFill="1" applyBorder="1" applyAlignment="1">
      <alignment horizontal="right" vertical="center"/>
    </xf>
    <xf numFmtId="1" fontId="19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1" fontId="19" fillId="11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20" fillId="2" borderId="0" xfId="0" applyFont="1" applyFill="1" applyAlignment="1">
      <alignment/>
    </xf>
    <xf numFmtId="3" fontId="28" fillId="4" borderId="1" xfId="0" applyNumberFormat="1" applyFont="1" applyFill="1" applyBorder="1" applyAlignment="1">
      <alignment horizontal="right" vertical="center"/>
    </xf>
    <xf numFmtId="3" fontId="36" fillId="8" borderId="1" xfId="0" applyNumberFormat="1" applyFont="1" applyFill="1" applyBorder="1" applyAlignment="1">
      <alignment horizontal="right" vertical="center"/>
    </xf>
    <xf numFmtId="3" fontId="41" fillId="8" borderId="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19" fillId="8" borderId="1" xfId="0" applyNumberFormat="1" applyFont="1" applyFill="1" applyBorder="1" applyAlignment="1">
      <alignment vertical="center"/>
    </xf>
    <xf numFmtId="172" fontId="19" fillId="8" borderId="1" xfId="0" applyNumberFormat="1" applyFont="1" applyFill="1" applyBorder="1" applyAlignment="1">
      <alignment vertical="center"/>
    </xf>
    <xf numFmtId="172" fontId="36" fillId="8" borderId="1" xfId="0" applyNumberFormat="1" applyFont="1" applyFill="1" applyBorder="1" applyAlignment="1">
      <alignment vertical="center"/>
    </xf>
    <xf numFmtId="3" fontId="41" fillId="8" borderId="1" xfId="0" applyNumberFormat="1" applyFont="1" applyFill="1" applyBorder="1" applyAlignment="1">
      <alignment vertical="center"/>
    </xf>
    <xf numFmtId="172" fontId="36" fillId="8" borderId="1" xfId="0" applyNumberFormat="1" applyFont="1" applyFill="1" applyBorder="1" applyAlignment="1">
      <alignment horizontal="right" vertical="center"/>
    </xf>
    <xf numFmtId="3" fontId="41" fillId="8" borderId="1" xfId="0" applyNumberFormat="1" applyFont="1" applyFill="1" applyBorder="1" applyAlignment="1">
      <alignment horizontal="right" vertical="center" wrapText="1"/>
    </xf>
    <xf numFmtId="3" fontId="19" fillId="4" borderId="1" xfId="0" applyNumberFormat="1" applyFont="1" applyFill="1" applyBorder="1" applyAlignment="1">
      <alignment horizontal="right" vertical="center"/>
    </xf>
    <xf numFmtId="49" fontId="30" fillId="3" borderId="1" xfId="0" applyNumberFormat="1" applyFont="1" applyFill="1" applyBorder="1" applyAlignment="1">
      <alignment horizontal="center" vertical="center"/>
    </xf>
    <xf numFmtId="1" fontId="30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/>
    </xf>
    <xf numFmtId="0" fontId="25" fillId="0" borderId="0" xfId="0" applyFont="1" applyFill="1" applyAlignment="1">
      <alignment/>
    </xf>
    <xf numFmtId="3" fontId="42" fillId="4" borderId="1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/>
    </xf>
    <xf numFmtId="172" fontId="36" fillId="8" borderId="1" xfId="0" applyNumberFormat="1" applyFont="1" applyFill="1" applyBorder="1" applyAlignment="1">
      <alignment horizontal="right" vertical="center" wrapText="1"/>
    </xf>
    <xf numFmtId="3" fontId="19" fillId="3" borderId="1" xfId="0" applyNumberFormat="1" applyFont="1" applyFill="1" applyBorder="1" applyAlignment="1">
      <alignment horizontal="right" vertical="center"/>
    </xf>
    <xf numFmtId="174" fontId="19" fillId="0" borderId="1" xfId="0" applyNumberFormat="1" applyFont="1" applyBorder="1" applyAlignment="1">
      <alignment horizontal="right" vertical="center"/>
    </xf>
    <xf numFmtId="0" fontId="33" fillId="6" borderId="0" xfId="0" applyFont="1" applyFill="1" applyAlignment="1">
      <alignment/>
    </xf>
    <xf numFmtId="3" fontId="36" fillId="4" borderId="1" xfId="0" applyNumberFormat="1" applyFont="1" applyFill="1" applyBorder="1" applyAlignment="1">
      <alignment horizontal="right" vertical="center" wrapText="1"/>
    </xf>
    <xf numFmtId="172" fontId="41" fillId="8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9" borderId="0" xfId="0" applyFill="1" applyAlignment="1">
      <alignment/>
    </xf>
    <xf numFmtId="1" fontId="19" fillId="3" borderId="1" xfId="0" applyNumberFormat="1" applyFont="1" applyFill="1" applyBorder="1" applyAlignment="1">
      <alignment horizontal="center"/>
    </xf>
    <xf numFmtId="49" fontId="19" fillId="12" borderId="1" xfId="0" applyNumberFormat="1" applyFont="1" applyFill="1" applyBorder="1" applyAlignment="1">
      <alignment horizontal="center" vertical="center"/>
    </xf>
    <xf numFmtId="1" fontId="19" fillId="12" borderId="1" xfId="0" applyNumberFormat="1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vertical="center" wrapText="1"/>
    </xf>
    <xf numFmtId="3" fontId="19" fillId="12" borderId="1" xfId="0" applyNumberFormat="1" applyFont="1" applyFill="1" applyBorder="1" applyAlignment="1">
      <alignment horizontal="right" vertical="center"/>
    </xf>
    <xf numFmtId="172" fontId="19" fillId="12" borderId="1" xfId="0" applyNumberFormat="1" applyFont="1" applyFill="1" applyBorder="1" applyAlignment="1">
      <alignment horizontal="right" vertical="center"/>
    </xf>
    <xf numFmtId="0" fontId="0" fillId="12" borderId="0" xfId="0" applyFill="1" applyAlignment="1">
      <alignment/>
    </xf>
    <xf numFmtId="0" fontId="19" fillId="12" borderId="1" xfId="0" applyFont="1" applyFill="1" applyBorder="1" applyAlignment="1">
      <alignment horizontal="left" vertical="center" wrapText="1"/>
    </xf>
    <xf numFmtId="0" fontId="9" fillId="12" borderId="0" xfId="0" applyFont="1" applyFill="1" applyAlignment="1">
      <alignment/>
    </xf>
    <xf numFmtId="1" fontId="19" fillId="12" borderId="1" xfId="0" applyNumberFormat="1" applyFont="1" applyFill="1" applyBorder="1" applyAlignment="1">
      <alignment horizontal="center"/>
    </xf>
    <xf numFmtId="1" fontId="19" fillId="12" borderId="1" xfId="0" applyNumberFormat="1" applyFont="1" applyFill="1" applyBorder="1" applyAlignment="1">
      <alignment horizontal="center"/>
    </xf>
    <xf numFmtId="0" fontId="19" fillId="12" borderId="1" xfId="0" applyFont="1" applyFill="1" applyBorder="1" applyAlignment="1">
      <alignment/>
    </xf>
    <xf numFmtId="0" fontId="19" fillId="12" borderId="1" xfId="0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/>
    </xf>
    <xf numFmtId="3" fontId="19" fillId="0" borderId="0" xfId="0" applyNumberFormat="1" applyFont="1" applyAlignment="1">
      <alignment/>
    </xf>
    <xf numFmtId="49" fontId="21" fillId="3" borderId="1" xfId="0" applyNumberFormat="1" applyFont="1" applyFill="1" applyBorder="1" applyAlignment="1">
      <alignment vertical="center"/>
    </xf>
    <xf numFmtId="49" fontId="21" fillId="3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vertical="center" wrapText="1"/>
    </xf>
    <xf numFmtId="3" fontId="21" fillId="0" borderId="1" xfId="0" applyNumberFormat="1" applyFont="1" applyFill="1" applyBorder="1" applyAlignment="1">
      <alignment horizontal="right" vertical="center"/>
    </xf>
    <xf numFmtId="172" fontId="19" fillId="0" borderId="1" xfId="0" applyNumberFormat="1" applyFont="1" applyBorder="1" applyAlignment="1">
      <alignment/>
    </xf>
    <xf numFmtId="0" fontId="19" fillId="0" borderId="1" xfId="0" applyFont="1" applyBorder="1" applyAlignment="1">
      <alignment/>
    </xf>
    <xf numFmtId="172" fontId="35" fillId="4" borderId="1" xfId="0" applyNumberFormat="1" applyFont="1" applyFill="1" applyBorder="1" applyAlignment="1">
      <alignment/>
    </xf>
    <xf numFmtId="0" fontId="19" fillId="3" borderId="1" xfId="0" applyFont="1" applyFill="1" applyBorder="1" applyAlignment="1">
      <alignment/>
    </xf>
    <xf numFmtId="0" fontId="20" fillId="4" borderId="1" xfId="0" applyFont="1" applyFill="1" applyBorder="1" applyAlignment="1">
      <alignment vertical="center" wrapText="1"/>
    </xf>
    <xf numFmtId="172" fontId="20" fillId="0" borderId="1" xfId="0" applyNumberFormat="1" applyFont="1" applyFill="1" applyBorder="1" applyAlignment="1">
      <alignment horizontal="right" vertical="center" wrapText="1"/>
    </xf>
    <xf numFmtId="172" fontId="39" fillId="4" borderId="1" xfId="0" applyNumberFormat="1" applyFont="1" applyFill="1" applyBorder="1" applyAlignment="1">
      <alignment/>
    </xf>
    <xf numFmtId="0" fontId="19" fillId="4" borderId="1" xfId="0" applyFont="1" applyFill="1" applyBorder="1" applyAlignment="1">
      <alignment vertical="center" wrapText="1"/>
    </xf>
    <xf numFmtId="49" fontId="19" fillId="3" borderId="1" xfId="0" applyNumberFormat="1" applyFont="1" applyFill="1" applyBorder="1" applyAlignment="1">
      <alignment vertical="center"/>
    </xf>
    <xf numFmtId="3" fontId="21" fillId="6" borderId="1" xfId="0" applyNumberFormat="1" applyFont="1" applyFill="1" applyBorder="1" applyAlignment="1">
      <alignment horizontal="right" vertical="center"/>
    </xf>
    <xf numFmtId="49" fontId="20" fillId="2" borderId="1" xfId="0" applyNumberFormat="1" applyFont="1" applyFill="1" applyBorder="1" applyAlignment="1">
      <alignment vertical="center"/>
    </xf>
    <xf numFmtId="49" fontId="19" fillId="2" borderId="1" xfId="0" applyNumberFormat="1" applyFont="1" applyFill="1" applyBorder="1" applyAlignment="1">
      <alignment vertical="center"/>
    </xf>
    <xf numFmtId="3" fontId="20" fillId="13" borderId="1" xfId="0" applyNumberFormat="1" applyFont="1" applyFill="1" applyBorder="1" applyAlignment="1">
      <alignment horizontal="right" vertical="center"/>
    </xf>
    <xf numFmtId="172" fontId="20" fillId="2" borderId="1" xfId="0" applyNumberFormat="1" applyFont="1" applyFill="1" applyBorder="1" applyAlignment="1">
      <alignment horizontal="right" vertical="center" wrapText="1"/>
    </xf>
    <xf numFmtId="172" fontId="19" fillId="2" borderId="1" xfId="0" applyNumberFormat="1" applyFont="1" applyFill="1" applyBorder="1" applyAlignment="1">
      <alignment/>
    </xf>
    <xf numFmtId="49" fontId="19" fillId="3" borderId="1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vertical="center"/>
    </xf>
    <xf numFmtId="172" fontId="19" fillId="0" borderId="1" xfId="0" applyNumberFormat="1" applyFont="1" applyBorder="1" applyAlignment="1">
      <alignment/>
    </xf>
    <xf numFmtId="0" fontId="19" fillId="0" borderId="1" xfId="0" applyFont="1" applyBorder="1" applyAlignment="1">
      <alignment/>
    </xf>
    <xf numFmtId="172" fontId="22" fillId="4" borderId="1" xfId="0" applyNumberFormat="1" applyFont="1" applyFill="1" applyBorder="1" applyAlignment="1">
      <alignment/>
    </xf>
    <xf numFmtId="49" fontId="19" fillId="3" borderId="1" xfId="0" applyNumberFormat="1" applyFont="1" applyFill="1" applyBorder="1" applyAlignment="1">
      <alignment vertical="center" textRotation="255" wrapText="1"/>
    </xf>
    <xf numFmtId="0" fontId="20" fillId="3" borderId="1" xfId="0" applyFont="1" applyFill="1" applyBorder="1" applyAlignment="1">
      <alignment vertical="center" wrapText="1"/>
    </xf>
    <xf numFmtId="0" fontId="39" fillId="3" borderId="1" xfId="0" applyFont="1" applyFill="1" applyBorder="1" applyAlignment="1">
      <alignment vertical="center" wrapText="1"/>
    </xf>
    <xf numFmtId="174" fontId="20" fillId="2" borderId="1" xfId="0" applyNumberFormat="1" applyFont="1" applyFill="1" applyBorder="1" applyAlignment="1">
      <alignment vertical="center"/>
    </xf>
    <xf numFmtId="172" fontId="39" fillId="0" borderId="1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vertical="center"/>
    </xf>
    <xf numFmtId="3" fontId="20" fillId="0" borderId="1" xfId="0" applyNumberFormat="1" applyFont="1" applyFill="1" applyBorder="1" applyAlignment="1">
      <alignment horizontal="right" vertical="center"/>
    </xf>
    <xf numFmtId="172" fontId="39" fillId="3" borderId="7" xfId="0" applyNumberFormat="1" applyFont="1" applyFill="1" applyBorder="1" applyAlignment="1">
      <alignment horizontal="right" vertical="center" wrapText="1"/>
    </xf>
    <xf numFmtId="172" fontId="22" fillId="4" borderId="7" xfId="0" applyNumberFormat="1" applyFont="1" applyFill="1" applyBorder="1" applyAlignment="1">
      <alignment/>
    </xf>
    <xf numFmtId="49" fontId="19" fillId="3" borderId="0" xfId="0" applyNumberFormat="1" applyFont="1" applyFill="1" applyBorder="1" applyAlignment="1">
      <alignment vertical="center"/>
    </xf>
    <xf numFmtId="1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Alignment="1">
      <alignment/>
    </xf>
    <xf numFmtId="0" fontId="19" fillId="3" borderId="0" xfId="0" applyFont="1" applyFill="1" applyBorder="1" applyAlignment="1">
      <alignment wrapText="1"/>
    </xf>
    <xf numFmtId="3" fontId="19" fillId="3" borderId="0" xfId="0" applyNumberFormat="1" applyFont="1" applyFill="1" applyBorder="1" applyAlignment="1">
      <alignment horizontal="right" vertical="center"/>
    </xf>
    <xf numFmtId="172" fontId="19" fillId="3" borderId="0" xfId="0" applyNumberFormat="1" applyFont="1" applyFill="1" applyAlignment="1">
      <alignment/>
    </xf>
    <xf numFmtId="172" fontId="22" fillId="4" borderId="0" xfId="0" applyNumberFormat="1" applyFont="1" applyFill="1" applyAlignment="1">
      <alignment/>
    </xf>
    <xf numFmtId="0" fontId="19" fillId="3" borderId="0" xfId="0" applyFont="1" applyFill="1" applyBorder="1" applyAlignment="1">
      <alignment horizontal="left" vertical="center"/>
    </xf>
    <xf numFmtId="49" fontId="19" fillId="3" borderId="0" xfId="0" applyNumberFormat="1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 wrapText="1"/>
    </xf>
    <xf numFmtId="49" fontId="19" fillId="3" borderId="0" xfId="0" applyNumberFormat="1" applyFont="1" applyFill="1" applyBorder="1" applyAlignment="1">
      <alignment horizontal="center"/>
    </xf>
    <xf numFmtId="1" fontId="19" fillId="3" borderId="0" xfId="0" applyNumberFormat="1" applyFont="1" applyFill="1" applyBorder="1" applyAlignment="1">
      <alignment horizontal="center"/>
    </xf>
    <xf numFmtId="0" fontId="19" fillId="3" borderId="0" xfId="0" applyFont="1" applyFill="1" applyAlignment="1">
      <alignment/>
    </xf>
    <xf numFmtId="0" fontId="9" fillId="3" borderId="0" xfId="0" applyFont="1" applyFill="1" applyAlignment="1">
      <alignment/>
    </xf>
    <xf numFmtId="172" fontId="0" fillId="3" borderId="0" xfId="0" applyNumberFormat="1" applyFill="1" applyAlignment="1">
      <alignment/>
    </xf>
    <xf numFmtId="172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horizontal="left" vertical="center" wrapText="1"/>
    </xf>
    <xf numFmtId="174" fontId="0" fillId="0" borderId="1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/>
    </xf>
    <xf numFmtId="0" fontId="0" fillId="5" borderId="3" xfId="0" applyFont="1" applyFill="1" applyBorder="1" applyAlignment="1">
      <alignment horizontal="left" vertical="center" wrapText="1"/>
    </xf>
    <xf numFmtId="174" fontId="0" fillId="5" borderId="1" xfId="0" applyNumberFormat="1" applyFont="1" applyFill="1" applyBorder="1" applyAlignment="1">
      <alignment vertical="center" wrapText="1"/>
    </xf>
    <xf numFmtId="0" fontId="0" fillId="5" borderId="1" xfId="0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5" fillId="3" borderId="0" xfId="0" applyFont="1" applyFill="1" applyBorder="1" applyAlignment="1">
      <alignment horizontal="center"/>
    </xf>
    <xf numFmtId="0" fontId="44" fillId="3" borderId="0" xfId="0" applyFont="1" applyFill="1" applyBorder="1" applyAlignment="1">
      <alignment/>
    </xf>
    <xf numFmtId="0" fontId="9" fillId="3" borderId="0" xfId="0" applyFont="1" applyFill="1" applyBorder="1" applyAlignment="1">
      <alignment horizontal="right"/>
    </xf>
    <xf numFmtId="0" fontId="44" fillId="3" borderId="0" xfId="0" applyFont="1" applyFill="1" applyAlignment="1">
      <alignment/>
    </xf>
    <xf numFmtId="0" fontId="20" fillId="3" borderId="0" xfId="0" applyFont="1" applyFill="1" applyBorder="1" applyAlignment="1">
      <alignment horizontal="center"/>
    </xf>
    <xf numFmtId="172" fontId="44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/>
    </xf>
    <xf numFmtId="172" fontId="9" fillId="3" borderId="0" xfId="0" applyNumberFormat="1" applyFont="1" applyFill="1" applyBorder="1" applyAlignment="1">
      <alignment horizontal="right"/>
    </xf>
    <xf numFmtId="0" fontId="44" fillId="3" borderId="1" xfId="0" applyFont="1" applyFill="1" applyBorder="1" applyAlignment="1">
      <alignment horizontal="center" vertical="center" textRotation="90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3" fontId="45" fillId="0" borderId="1" xfId="0" applyNumberFormat="1" applyFont="1" applyFill="1" applyBorder="1" applyAlignment="1">
      <alignment vertical="center"/>
    </xf>
    <xf numFmtId="0" fontId="44" fillId="0" borderId="1" xfId="0" applyFont="1" applyBorder="1" applyAlignment="1">
      <alignment/>
    </xf>
    <xf numFmtId="0" fontId="44" fillId="0" borderId="0" xfId="0" applyFont="1" applyAlignment="1">
      <alignment/>
    </xf>
    <xf numFmtId="0" fontId="9" fillId="0" borderId="1" xfId="0" applyFont="1" applyFill="1" applyBorder="1" applyAlignment="1">
      <alignment vertical="center" wrapText="1"/>
    </xf>
    <xf numFmtId="49" fontId="46" fillId="4" borderId="1" xfId="0" applyNumberFormat="1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vertical="center" wrapText="1"/>
    </xf>
    <xf numFmtId="3" fontId="46" fillId="4" borderId="1" xfId="0" applyNumberFormat="1" applyFont="1" applyFill="1" applyBorder="1" applyAlignment="1">
      <alignment vertical="center"/>
    </xf>
    <xf numFmtId="0" fontId="45" fillId="4" borderId="1" xfId="0" applyFont="1" applyFill="1" applyBorder="1" applyAlignment="1">
      <alignment/>
    </xf>
    <xf numFmtId="0" fontId="45" fillId="4" borderId="0" xfId="0" applyFont="1" applyFill="1" applyAlignment="1">
      <alignment/>
    </xf>
    <xf numFmtId="0" fontId="44" fillId="3" borderId="0" xfId="0" applyFont="1" applyFill="1" applyBorder="1" applyAlignment="1">
      <alignment horizontal="center"/>
    </xf>
    <xf numFmtId="0" fontId="44" fillId="3" borderId="0" xfId="0" applyFont="1" applyFill="1" applyBorder="1" applyAlignment="1">
      <alignment wrapText="1"/>
    </xf>
    <xf numFmtId="3" fontId="47" fillId="3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0" xfId="0" applyFont="1" applyFill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172" fontId="48" fillId="3" borderId="0" xfId="0" applyNumberFormat="1" applyFont="1" applyFill="1" applyAlignment="1">
      <alignment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45" fillId="3" borderId="1" xfId="0" applyNumberFormat="1" applyFont="1" applyFill="1" applyBorder="1" applyAlignment="1">
      <alignment vertical="center"/>
    </xf>
    <xf numFmtId="3" fontId="44" fillId="3" borderId="0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7"/>
  <sheetViews>
    <sheetView tabSelected="1" workbookViewId="0" topLeftCell="A1">
      <selection activeCell="B23" sqref="B23"/>
    </sheetView>
  </sheetViews>
  <sheetFormatPr defaultColWidth="9.00390625" defaultRowHeight="12.75"/>
  <cols>
    <col min="1" max="1" width="23.875" style="1" customWidth="1"/>
    <col min="2" max="2" width="60.875" style="0" customWidth="1"/>
    <col min="3" max="3" width="10.75390625" style="51" customWidth="1"/>
    <col min="4" max="4" width="10.00390625" style="4" customWidth="1"/>
    <col min="5" max="5" width="9.75390625" style="4" customWidth="1"/>
    <col min="6" max="6" width="10.875" style="4" customWidth="1"/>
  </cols>
  <sheetData>
    <row r="1" spans="2:3" ht="12.75">
      <c r="B1" s="2"/>
      <c r="C1" s="3" t="s">
        <v>96</v>
      </c>
    </row>
    <row r="2" ht="12.75">
      <c r="C2" s="3" t="s">
        <v>97</v>
      </c>
    </row>
    <row r="3" ht="12.75">
      <c r="C3" s="3" t="s">
        <v>98</v>
      </c>
    </row>
    <row r="4" ht="12.75">
      <c r="C4" s="3" t="s">
        <v>99</v>
      </c>
    </row>
    <row r="7" spans="1:3" ht="25.5" customHeight="1">
      <c r="A7" s="5"/>
      <c r="B7" s="6" t="s">
        <v>100</v>
      </c>
      <c r="C7" s="7"/>
    </row>
    <row r="8" spans="1:3" ht="19.5" customHeight="1">
      <c r="A8" s="5"/>
      <c r="B8" s="6"/>
      <c r="C8" s="7" t="s">
        <v>101</v>
      </c>
    </row>
    <row r="9" spans="1:6" ht="28.5" customHeight="1">
      <c r="A9" s="8" t="s">
        <v>102</v>
      </c>
      <c r="B9" s="9" t="s">
        <v>103</v>
      </c>
      <c r="C9" s="10" t="s">
        <v>104</v>
      </c>
      <c r="D9" s="11"/>
      <c r="E9" s="11"/>
      <c r="F9" s="7"/>
    </row>
    <row r="10" spans="1:6" s="17" customFormat="1" ht="23.25" customHeight="1">
      <c r="A10" s="12" t="s">
        <v>105</v>
      </c>
      <c r="B10" s="13" t="s">
        <v>106</v>
      </c>
      <c r="C10" s="14">
        <f>C11+C17+C20+C25+C38+C42+C52+C59+C61+C67+C71</f>
        <v>1226839</v>
      </c>
      <c r="D10" s="15"/>
      <c r="E10" s="15"/>
      <c r="F10" s="16"/>
    </row>
    <row r="11" spans="1:5" ht="16.5" customHeight="1">
      <c r="A11" s="18" t="s">
        <v>107</v>
      </c>
      <c r="B11" s="19" t="s">
        <v>108</v>
      </c>
      <c r="C11" s="14">
        <f>C13+C14</f>
        <v>959684</v>
      </c>
      <c r="D11" s="20"/>
      <c r="E11" s="20"/>
    </row>
    <row r="12" spans="1:5" ht="16.5" customHeight="1">
      <c r="A12" s="18" t="s">
        <v>109</v>
      </c>
      <c r="B12" s="19" t="s">
        <v>110</v>
      </c>
      <c r="C12" s="14">
        <f>C13</f>
        <v>284684</v>
      </c>
      <c r="D12" s="20"/>
      <c r="E12" s="20"/>
    </row>
    <row r="13" spans="1:6" ht="28.5" customHeight="1">
      <c r="A13" s="21" t="s">
        <v>111</v>
      </c>
      <c r="B13" s="22" t="s">
        <v>112</v>
      </c>
      <c r="C13" s="9">
        <v>284684</v>
      </c>
      <c r="D13" s="23"/>
      <c r="E13" s="24"/>
      <c r="F13" s="25"/>
    </row>
    <row r="14" spans="1:5" ht="17.25" customHeight="1">
      <c r="A14" s="26" t="s">
        <v>113</v>
      </c>
      <c r="B14" s="27" t="s">
        <v>114</v>
      </c>
      <c r="C14" s="9">
        <f>C15+C16</f>
        <v>675000</v>
      </c>
      <c r="E14" s="28"/>
    </row>
    <row r="15" spans="1:6" ht="79.5" customHeight="1">
      <c r="A15" s="21" t="s">
        <v>115</v>
      </c>
      <c r="B15" s="29" t="s">
        <v>116</v>
      </c>
      <c r="C15" s="9">
        <v>674200</v>
      </c>
      <c r="D15" s="30"/>
      <c r="E15" s="31"/>
      <c r="F15" s="32"/>
    </row>
    <row r="16" spans="1:6" s="34" customFormat="1" ht="78" customHeight="1">
      <c r="A16" s="21" t="s">
        <v>117</v>
      </c>
      <c r="B16" s="29" t="s">
        <v>118</v>
      </c>
      <c r="C16" s="33">
        <v>800</v>
      </c>
      <c r="D16" s="24"/>
      <c r="E16" s="24"/>
      <c r="F16" s="28"/>
    </row>
    <row r="17" spans="1:5" ht="29.25" customHeight="1">
      <c r="A17" s="12" t="s">
        <v>119</v>
      </c>
      <c r="B17" s="35" t="s">
        <v>120</v>
      </c>
      <c r="C17" s="14">
        <f>C18</f>
        <v>1447</v>
      </c>
      <c r="D17" s="20"/>
      <c r="E17" s="20"/>
    </row>
    <row r="18" spans="1:5" ht="28.5" customHeight="1">
      <c r="A18" s="12" t="s">
        <v>121</v>
      </c>
      <c r="B18" s="36" t="s">
        <v>122</v>
      </c>
      <c r="C18" s="14">
        <f>C19</f>
        <v>1447</v>
      </c>
      <c r="D18" s="20"/>
      <c r="E18" s="20"/>
    </row>
    <row r="19" spans="1:5" ht="18" customHeight="1">
      <c r="A19" s="26" t="s">
        <v>123</v>
      </c>
      <c r="B19" s="37" t="s">
        <v>124</v>
      </c>
      <c r="C19" s="9">
        <v>1447</v>
      </c>
      <c r="E19" s="28"/>
    </row>
    <row r="20" spans="1:5" ht="20.25" customHeight="1">
      <c r="A20" s="18" t="s">
        <v>125</v>
      </c>
      <c r="B20" s="35" t="s">
        <v>126</v>
      </c>
      <c r="C20" s="14">
        <f>C21+C24</f>
        <v>35231</v>
      </c>
      <c r="D20" s="20"/>
      <c r="E20" s="20"/>
    </row>
    <row r="21" spans="1:5" ht="30.75" customHeight="1">
      <c r="A21" s="21" t="s">
        <v>127</v>
      </c>
      <c r="B21" s="38" t="s">
        <v>128</v>
      </c>
      <c r="C21" s="9">
        <f>C22+C23</f>
        <v>7268</v>
      </c>
      <c r="E21" s="28"/>
    </row>
    <row r="22" spans="1:5" ht="24.75" customHeight="1">
      <c r="A22" s="21" t="s">
        <v>129</v>
      </c>
      <c r="B22" s="38" t="s">
        <v>130</v>
      </c>
      <c r="C22" s="9">
        <v>5451</v>
      </c>
      <c r="E22" s="28"/>
    </row>
    <row r="23" spans="1:5" ht="42" customHeight="1">
      <c r="A23" s="21" t="s">
        <v>131</v>
      </c>
      <c r="B23" s="38" t="s">
        <v>132</v>
      </c>
      <c r="C23" s="9">
        <v>1817</v>
      </c>
      <c r="E23" s="28"/>
    </row>
    <row r="24" spans="1:6" ht="30" customHeight="1">
      <c r="A24" s="21" t="s">
        <v>133</v>
      </c>
      <c r="B24" s="39" t="s">
        <v>134</v>
      </c>
      <c r="C24" s="9">
        <v>27963</v>
      </c>
      <c r="D24" s="23"/>
      <c r="E24" s="24"/>
      <c r="F24" s="40"/>
    </row>
    <row r="25" spans="1:5" ht="25.5" customHeight="1">
      <c r="A25" s="18" t="s">
        <v>135</v>
      </c>
      <c r="B25" s="35" t="s">
        <v>136</v>
      </c>
      <c r="C25" s="14">
        <f>C26+C27+C28+C29+C33</f>
        <v>171341</v>
      </c>
      <c r="D25" s="20"/>
      <c r="E25" s="20"/>
    </row>
    <row r="26" spans="1:5" ht="16.5" customHeight="1">
      <c r="A26" s="21" t="s">
        <v>137</v>
      </c>
      <c r="B26" s="38" t="s">
        <v>138</v>
      </c>
      <c r="C26" s="9">
        <v>3758</v>
      </c>
      <c r="E26" s="28"/>
    </row>
    <row r="27" spans="1:6" ht="19.5" customHeight="1">
      <c r="A27" s="21" t="s">
        <v>139</v>
      </c>
      <c r="B27" s="39" t="s">
        <v>140</v>
      </c>
      <c r="C27" s="9">
        <f>105742+25518</f>
        <v>131260</v>
      </c>
      <c r="D27" s="23"/>
      <c r="E27" s="24"/>
      <c r="F27" s="41"/>
    </row>
    <row r="28" spans="1:6" ht="21.75" customHeight="1">
      <c r="A28" s="21" t="s">
        <v>141</v>
      </c>
      <c r="B28" s="39" t="s">
        <v>142</v>
      </c>
      <c r="C28" s="9">
        <v>500</v>
      </c>
      <c r="D28" s="23"/>
      <c r="E28" s="24"/>
      <c r="F28" s="42"/>
    </row>
    <row r="29" spans="1:5" ht="17.25" customHeight="1">
      <c r="A29" s="21" t="s">
        <v>143</v>
      </c>
      <c r="B29" s="38" t="s">
        <v>144</v>
      </c>
      <c r="C29" s="9">
        <f>C30+C31</f>
        <v>17342</v>
      </c>
      <c r="E29" s="28"/>
    </row>
    <row r="30" spans="1:5" ht="18.75" customHeight="1">
      <c r="A30" s="26" t="s">
        <v>145</v>
      </c>
      <c r="B30" s="38" t="s">
        <v>146</v>
      </c>
      <c r="C30" s="9">
        <v>5259</v>
      </c>
      <c r="E30" s="28"/>
    </row>
    <row r="31" spans="1:5" ht="18" customHeight="1">
      <c r="A31" s="26" t="s">
        <v>147</v>
      </c>
      <c r="B31" s="38" t="s">
        <v>148</v>
      </c>
      <c r="C31" s="9">
        <v>12083</v>
      </c>
      <c r="E31" s="28"/>
    </row>
    <row r="32" spans="1:5" ht="29.25" customHeight="1">
      <c r="A32" s="8" t="s">
        <v>102</v>
      </c>
      <c r="B32" s="9" t="s">
        <v>103</v>
      </c>
      <c r="C32" s="10" t="s">
        <v>104</v>
      </c>
      <c r="E32" s="28"/>
    </row>
    <row r="33" spans="1:5" ht="15.75" customHeight="1">
      <c r="A33" s="21" t="s">
        <v>149</v>
      </c>
      <c r="B33" s="38" t="s">
        <v>150</v>
      </c>
      <c r="C33" s="9">
        <f>C34+C35+C36+C37</f>
        <v>18481</v>
      </c>
      <c r="E33" s="28"/>
    </row>
    <row r="34" spans="1:5" ht="16.5" customHeight="1">
      <c r="A34" s="21" t="s">
        <v>151</v>
      </c>
      <c r="B34" s="38" t="s">
        <v>152</v>
      </c>
      <c r="C34" s="9">
        <v>232</v>
      </c>
      <c r="E34" s="28"/>
    </row>
    <row r="35" spans="1:5" ht="18" customHeight="1">
      <c r="A35" s="21" t="s">
        <v>153</v>
      </c>
      <c r="B35" s="38" t="s">
        <v>154</v>
      </c>
      <c r="C35" s="9">
        <v>3050</v>
      </c>
      <c r="E35" s="28"/>
    </row>
    <row r="36" spans="1:5" ht="17.25" customHeight="1" hidden="1">
      <c r="A36" s="21" t="s">
        <v>155</v>
      </c>
      <c r="B36" s="38" t="s">
        <v>156</v>
      </c>
      <c r="C36" s="9"/>
      <c r="E36" s="28"/>
    </row>
    <row r="37" spans="1:5" ht="25.5" customHeight="1">
      <c r="A37" s="21" t="s">
        <v>157</v>
      </c>
      <c r="B37" s="38" t="s">
        <v>158</v>
      </c>
      <c r="C37" s="9">
        <f>15042+258-101</f>
        <v>15199</v>
      </c>
      <c r="E37" s="28"/>
    </row>
    <row r="38" spans="1:5" ht="29.25" customHeight="1">
      <c r="A38" s="12" t="s">
        <v>159</v>
      </c>
      <c r="B38" s="35" t="s">
        <v>160</v>
      </c>
      <c r="C38" s="14">
        <f>C39+C41</f>
        <v>1342</v>
      </c>
      <c r="D38" s="20"/>
      <c r="E38" s="20"/>
    </row>
    <row r="39" spans="1:5" ht="21" customHeight="1">
      <c r="A39" s="26" t="s">
        <v>161</v>
      </c>
      <c r="B39" s="38" t="s">
        <v>162</v>
      </c>
      <c r="C39" s="9">
        <f>C40</f>
        <v>1342</v>
      </c>
      <c r="E39" s="28"/>
    </row>
    <row r="40" spans="1:5" ht="17.25" customHeight="1">
      <c r="A40" s="26" t="s">
        <v>163</v>
      </c>
      <c r="B40" s="38" t="s">
        <v>164</v>
      </c>
      <c r="C40" s="9">
        <v>1342</v>
      </c>
      <c r="E40" s="28"/>
    </row>
    <row r="41" spans="1:5" ht="17.25" customHeight="1" hidden="1">
      <c r="A41" s="26" t="s">
        <v>165</v>
      </c>
      <c r="B41" s="38" t="s">
        <v>166</v>
      </c>
      <c r="C41" s="9"/>
      <c r="E41" s="28"/>
    </row>
    <row r="42" spans="1:5" ht="21.75" customHeight="1">
      <c r="A42" s="18" t="s">
        <v>167</v>
      </c>
      <c r="B42" s="35" t="s">
        <v>168</v>
      </c>
      <c r="C42" s="14">
        <f>C43+C45+C46+C47+C49+C50+C51+C48</f>
        <v>1495</v>
      </c>
      <c r="D42" s="20"/>
      <c r="E42" s="20"/>
    </row>
    <row r="43" spans="1:5" ht="27.75" customHeight="1">
      <c r="A43" s="21" t="s">
        <v>169</v>
      </c>
      <c r="B43" s="38" t="s">
        <v>170</v>
      </c>
      <c r="C43" s="9">
        <f>C44</f>
        <v>960</v>
      </c>
      <c r="E43" s="28"/>
    </row>
    <row r="44" spans="1:5" ht="51.75" customHeight="1">
      <c r="A44" s="21" t="s">
        <v>171</v>
      </c>
      <c r="B44" s="38" t="s">
        <v>172</v>
      </c>
      <c r="C44" s="9">
        <v>960</v>
      </c>
      <c r="E44" s="28"/>
    </row>
    <row r="45" spans="1:5" ht="62.25" customHeight="1" hidden="1">
      <c r="A45" s="21" t="s">
        <v>173</v>
      </c>
      <c r="B45" s="38" t="s">
        <v>174</v>
      </c>
      <c r="C45" s="9"/>
      <c r="E45" s="28"/>
    </row>
    <row r="46" spans="1:5" ht="28.5" customHeight="1">
      <c r="A46" s="21" t="s">
        <v>175</v>
      </c>
      <c r="B46" s="38" t="s">
        <v>176</v>
      </c>
      <c r="C46" s="9">
        <v>525</v>
      </c>
      <c r="E46" s="28"/>
    </row>
    <row r="47" spans="1:5" ht="64.5" customHeight="1" hidden="1">
      <c r="A47" s="21" t="s">
        <v>177</v>
      </c>
      <c r="B47" s="38" t="s">
        <v>178</v>
      </c>
      <c r="C47" s="9"/>
      <c r="E47" s="28"/>
    </row>
    <row r="48" spans="1:5" ht="32.25" customHeight="1" hidden="1">
      <c r="A48" s="21" t="s">
        <v>179</v>
      </c>
      <c r="B48" s="43" t="s">
        <v>180</v>
      </c>
      <c r="C48" s="9"/>
      <c r="E48" s="28"/>
    </row>
    <row r="49" spans="1:5" ht="64.5" customHeight="1" hidden="1">
      <c r="A49" s="21" t="s">
        <v>181</v>
      </c>
      <c r="B49" s="38" t="s">
        <v>182</v>
      </c>
      <c r="C49" s="9"/>
      <c r="E49" s="28"/>
    </row>
    <row r="50" spans="1:5" ht="17.25" customHeight="1" hidden="1">
      <c r="A50" s="21" t="s">
        <v>183</v>
      </c>
      <c r="B50" s="38" t="s">
        <v>184</v>
      </c>
      <c r="C50" s="9"/>
      <c r="E50" s="28"/>
    </row>
    <row r="51" spans="1:5" ht="28.5" customHeight="1">
      <c r="A51" s="21" t="s">
        <v>185</v>
      </c>
      <c r="B51" s="38" t="s">
        <v>186</v>
      </c>
      <c r="C51" s="9">
        <v>10</v>
      </c>
      <c r="E51" s="28"/>
    </row>
    <row r="52" spans="1:5" ht="30" customHeight="1">
      <c r="A52" s="18" t="s">
        <v>187</v>
      </c>
      <c r="B52" s="35" t="s">
        <v>188</v>
      </c>
      <c r="C52" s="14">
        <f>C53+C55</f>
        <v>41462</v>
      </c>
      <c r="D52" s="20"/>
      <c r="E52" s="20"/>
    </row>
    <row r="53" spans="1:5" ht="24" customHeight="1">
      <c r="A53" s="21" t="s">
        <v>189</v>
      </c>
      <c r="B53" s="38" t="s">
        <v>190</v>
      </c>
      <c r="C53" s="9">
        <f>C54</f>
        <v>4247</v>
      </c>
      <c r="E53" s="28"/>
    </row>
    <row r="54" spans="1:5" ht="29.25" customHeight="1">
      <c r="A54" s="21" t="s">
        <v>191</v>
      </c>
      <c r="B54" s="38" t="s">
        <v>192</v>
      </c>
      <c r="C54" s="9">
        <v>4247</v>
      </c>
      <c r="E54" s="28"/>
    </row>
    <row r="55" spans="1:5" ht="26.25" customHeight="1">
      <c r="A55" s="21" t="s">
        <v>193</v>
      </c>
      <c r="B55" s="38" t="s">
        <v>194</v>
      </c>
      <c r="C55" s="9">
        <f>C56+C57</f>
        <v>37215</v>
      </c>
      <c r="E55" s="28"/>
    </row>
    <row r="56" spans="1:5" ht="56.25" customHeight="1">
      <c r="A56" s="21" t="s">
        <v>195</v>
      </c>
      <c r="B56" s="38" t="s">
        <v>196</v>
      </c>
      <c r="C56" s="9">
        <v>16215</v>
      </c>
      <c r="E56" s="28"/>
    </row>
    <row r="57" spans="1:5" ht="27.75" customHeight="1">
      <c r="A57" s="21" t="s">
        <v>197</v>
      </c>
      <c r="B57" s="38" t="s">
        <v>198</v>
      </c>
      <c r="C57" s="9">
        <f>C58</f>
        <v>21000</v>
      </c>
      <c r="E57" s="28"/>
    </row>
    <row r="58" spans="1:5" ht="27" customHeight="1">
      <c r="A58" s="21" t="s">
        <v>199</v>
      </c>
      <c r="B58" s="38" t="s">
        <v>200</v>
      </c>
      <c r="C58" s="9">
        <v>21000</v>
      </c>
      <c r="E58" s="28"/>
    </row>
    <row r="59" spans="1:6" s="17" customFormat="1" ht="20.25" customHeight="1">
      <c r="A59" s="18" t="s">
        <v>201</v>
      </c>
      <c r="B59" s="19" t="s">
        <v>202</v>
      </c>
      <c r="C59" s="14">
        <f>C60</f>
        <v>4806</v>
      </c>
      <c r="D59" s="20"/>
      <c r="E59" s="20"/>
      <c r="F59" s="20"/>
    </row>
    <row r="60" spans="1:5" ht="16.5" customHeight="1">
      <c r="A60" s="21" t="s">
        <v>203</v>
      </c>
      <c r="B60" s="38" t="s">
        <v>204</v>
      </c>
      <c r="C60" s="9">
        <v>4806</v>
      </c>
      <c r="E60" s="28"/>
    </row>
    <row r="61" spans="1:5" ht="27.75" customHeight="1">
      <c r="A61" s="18" t="s">
        <v>205</v>
      </c>
      <c r="B61" s="44" t="s">
        <v>206</v>
      </c>
      <c r="C61" s="14">
        <f>C62</f>
        <v>121</v>
      </c>
      <c r="D61" s="20"/>
      <c r="E61" s="20"/>
    </row>
    <row r="62" spans="1:5" ht="16.5" customHeight="1">
      <c r="A62" s="21" t="s">
        <v>207</v>
      </c>
      <c r="B62" s="39" t="s">
        <v>208</v>
      </c>
      <c r="C62" s="9">
        <f>C63+C65</f>
        <v>121</v>
      </c>
      <c r="E62" s="28"/>
    </row>
    <row r="63" spans="1:5" ht="27" customHeight="1">
      <c r="A63" s="21" t="s">
        <v>209</v>
      </c>
      <c r="B63" s="38" t="s">
        <v>210</v>
      </c>
      <c r="C63" s="9">
        <f>C64</f>
        <v>120</v>
      </c>
      <c r="E63" s="28"/>
    </row>
    <row r="64" spans="1:5" ht="41.25" customHeight="1">
      <c r="A64" s="21" t="s">
        <v>211</v>
      </c>
      <c r="B64" s="38" t="s">
        <v>212</v>
      </c>
      <c r="C64" s="9">
        <v>120</v>
      </c>
      <c r="E64" s="28"/>
    </row>
    <row r="65" spans="1:5" ht="19.5" customHeight="1">
      <c r="A65" s="21" t="s">
        <v>213</v>
      </c>
      <c r="B65" s="39" t="s">
        <v>214</v>
      </c>
      <c r="C65" s="9">
        <f>C66</f>
        <v>1</v>
      </c>
      <c r="E65" s="28"/>
    </row>
    <row r="66" spans="1:5" ht="15.75" customHeight="1">
      <c r="A66" s="21" t="s">
        <v>215</v>
      </c>
      <c r="B66" s="39" t="s">
        <v>216</v>
      </c>
      <c r="C66" s="9">
        <v>1</v>
      </c>
      <c r="E66" s="28"/>
    </row>
    <row r="67" spans="1:6" s="17" customFormat="1" ht="16.5" customHeight="1">
      <c r="A67" s="12" t="s">
        <v>217</v>
      </c>
      <c r="B67" s="45" t="s">
        <v>218</v>
      </c>
      <c r="C67" s="14">
        <f>C68+C70</f>
        <v>4881</v>
      </c>
      <c r="D67" s="20"/>
      <c r="E67" s="20"/>
      <c r="F67" s="20"/>
    </row>
    <row r="68" spans="1:5" ht="15" customHeight="1">
      <c r="A68" s="21" t="s">
        <v>219</v>
      </c>
      <c r="B68" s="39" t="s">
        <v>220</v>
      </c>
      <c r="C68" s="9">
        <v>4611</v>
      </c>
      <c r="E68" s="28"/>
    </row>
    <row r="69" spans="1:5" ht="29.25" customHeight="1">
      <c r="A69" s="8" t="s">
        <v>102</v>
      </c>
      <c r="B69" s="9" t="s">
        <v>103</v>
      </c>
      <c r="C69" s="10" t="s">
        <v>104</v>
      </c>
      <c r="E69" s="28"/>
    </row>
    <row r="70" spans="1:5" ht="29.25" customHeight="1">
      <c r="A70" s="21" t="s">
        <v>221</v>
      </c>
      <c r="B70" s="39" t="s">
        <v>222</v>
      </c>
      <c r="C70" s="9">
        <v>270</v>
      </c>
      <c r="E70" s="28"/>
    </row>
    <row r="71" spans="1:5" ht="21" customHeight="1">
      <c r="A71" s="12" t="s">
        <v>223</v>
      </c>
      <c r="B71" s="45" t="s">
        <v>224</v>
      </c>
      <c r="C71" s="14">
        <f>C72+C73+C78+C79</f>
        <v>5029</v>
      </c>
      <c r="D71" s="20"/>
      <c r="E71" s="20"/>
    </row>
    <row r="72" spans="1:5" ht="66" customHeight="1">
      <c r="A72" s="21" t="s">
        <v>225</v>
      </c>
      <c r="B72" s="39" t="s">
        <v>226</v>
      </c>
      <c r="C72" s="9">
        <v>100</v>
      </c>
      <c r="E72" s="28"/>
    </row>
    <row r="73" spans="1:5" ht="26.25" customHeight="1">
      <c r="A73" s="21" t="s">
        <v>227</v>
      </c>
      <c r="B73" s="39" t="s">
        <v>228</v>
      </c>
      <c r="C73" s="9">
        <f>C74+C75</f>
        <v>200</v>
      </c>
      <c r="E73" s="28"/>
    </row>
    <row r="74" spans="1:5" ht="39.75" customHeight="1">
      <c r="A74" s="21" t="s">
        <v>229</v>
      </c>
      <c r="B74" s="39" t="s">
        <v>230</v>
      </c>
      <c r="C74" s="9">
        <v>100</v>
      </c>
      <c r="E74" s="28"/>
    </row>
    <row r="75" spans="1:5" ht="48" customHeight="1">
      <c r="A75" s="21" t="s">
        <v>231</v>
      </c>
      <c r="B75" s="39" t="s">
        <v>232</v>
      </c>
      <c r="C75" s="9">
        <v>100</v>
      </c>
      <c r="E75" s="28"/>
    </row>
    <row r="76" spans="1:5" ht="27.75" customHeight="1" hidden="1">
      <c r="A76" s="21" t="s">
        <v>233</v>
      </c>
      <c r="B76" s="39" t="s">
        <v>234</v>
      </c>
      <c r="C76" s="9"/>
      <c r="E76" s="28"/>
    </row>
    <row r="77" spans="1:5" ht="29.25" customHeight="1" hidden="1">
      <c r="A77" s="21" t="s">
        <v>235</v>
      </c>
      <c r="B77" s="39" t="s">
        <v>236</v>
      </c>
      <c r="C77" s="9"/>
      <c r="E77" s="28"/>
    </row>
    <row r="78" spans="1:5" ht="51.75" customHeight="1">
      <c r="A78" s="21" t="s">
        <v>237</v>
      </c>
      <c r="B78" s="39" t="s">
        <v>238</v>
      </c>
      <c r="C78" s="9">
        <v>50</v>
      </c>
      <c r="E78" s="28"/>
    </row>
    <row r="79" spans="1:5" ht="32.25" customHeight="1">
      <c r="A79" s="21" t="s">
        <v>239</v>
      </c>
      <c r="B79" s="39" t="s">
        <v>240</v>
      </c>
      <c r="C79" s="9">
        <v>4679</v>
      </c>
      <c r="E79" s="28"/>
    </row>
    <row r="80" spans="1:256" ht="41.25" customHeight="1">
      <c r="A80" s="12" t="s">
        <v>241</v>
      </c>
      <c r="B80" s="44" t="s">
        <v>242</v>
      </c>
      <c r="C80" s="14">
        <f>C81+C83</f>
        <v>1048983.3</v>
      </c>
      <c r="D80" s="6"/>
      <c r="E80" s="6"/>
      <c r="F80" s="20"/>
      <c r="G80" s="46"/>
      <c r="H80" s="17"/>
      <c r="I80" s="46"/>
      <c r="J80" s="17"/>
      <c r="K80" s="46"/>
      <c r="L80" s="17"/>
      <c r="M80" s="46"/>
      <c r="N80" s="17"/>
      <c r="O80" s="46"/>
      <c r="P80" s="17"/>
      <c r="Q80" s="46"/>
      <c r="R80" s="17"/>
      <c r="S80" s="46"/>
      <c r="T80" s="17"/>
      <c r="U80" s="46"/>
      <c r="V80" s="17"/>
      <c r="W80" s="46"/>
      <c r="X80" s="17"/>
      <c r="Y80" s="46"/>
      <c r="Z80" s="17"/>
      <c r="AA80" s="46"/>
      <c r="AB80" s="17"/>
      <c r="AC80" s="46"/>
      <c r="AD80" s="17"/>
      <c r="AE80" s="46"/>
      <c r="AF80" s="17"/>
      <c r="AG80" s="46"/>
      <c r="AH80" s="17"/>
      <c r="AI80" s="46"/>
      <c r="AJ80" s="17"/>
      <c r="AK80" s="46"/>
      <c r="AL80" s="17"/>
      <c r="AM80" s="46"/>
      <c r="AN80" s="17"/>
      <c r="AO80" s="46"/>
      <c r="AP80" s="17"/>
      <c r="AQ80" s="46"/>
      <c r="AR80" s="17"/>
      <c r="AS80" s="46"/>
      <c r="AT80" s="17"/>
      <c r="AU80" s="46"/>
      <c r="AV80" s="17"/>
      <c r="AW80" s="46"/>
      <c r="AX80" s="17"/>
      <c r="AY80" s="46"/>
      <c r="AZ80" s="17"/>
      <c r="BA80" s="46"/>
      <c r="BB80" s="17"/>
      <c r="BC80" s="46"/>
      <c r="BD80" s="17"/>
      <c r="BE80" s="46"/>
      <c r="BF80" s="17"/>
      <c r="BG80" s="46"/>
      <c r="BH80" s="17"/>
      <c r="BI80" s="46"/>
      <c r="BJ80" s="17"/>
      <c r="BK80" s="46"/>
      <c r="BL80" s="17"/>
      <c r="BM80" s="46"/>
      <c r="BN80" s="17"/>
      <c r="BO80" s="46"/>
      <c r="BP80" s="17"/>
      <c r="BQ80" s="46"/>
      <c r="BR80" s="17"/>
      <c r="BS80" s="46"/>
      <c r="BT80" s="17"/>
      <c r="BU80" s="46"/>
      <c r="BV80" s="17"/>
      <c r="BW80" s="46"/>
      <c r="BX80" s="17"/>
      <c r="BY80" s="46"/>
      <c r="BZ80" s="17"/>
      <c r="CA80" s="46"/>
      <c r="CB80" s="17"/>
      <c r="CC80" s="46"/>
      <c r="CD80" s="17"/>
      <c r="CE80" s="46"/>
      <c r="CF80" s="17"/>
      <c r="CG80" s="46"/>
      <c r="CH80" s="17"/>
      <c r="CI80" s="46"/>
      <c r="CJ80" s="17"/>
      <c r="CK80" s="46"/>
      <c r="CL80" s="17"/>
      <c r="CM80" s="46"/>
      <c r="CN80" s="17"/>
      <c r="CO80" s="46"/>
      <c r="CP80" s="17"/>
      <c r="CQ80" s="46"/>
      <c r="CR80" s="17"/>
      <c r="CS80" s="46"/>
      <c r="CT80" s="17"/>
      <c r="CU80" s="46"/>
      <c r="CV80" s="17"/>
      <c r="CW80" s="46"/>
      <c r="CX80" s="17"/>
      <c r="CY80" s="46"/>
      <c r="CZ80" s="17"/>
      <c r="DA80" s="46"/>
      <c r="DB80" s="17"/>
      <c r="DC80" s="46"/>
      <c r="DD80" s="17"/>
      <c r="DE80" s="46"/>
      <c r="DF80" s="17"/>
      <c r="DG80" s="46"/>
      <c r="DH80" s="17"/>
      <c r="DI80" s="46"/>
      <c r="DJ80" s="17"/>
      <c r="DK80" s="46"/>
      <c r="DL80" s="17"/>
      <c r="DM80" s="46"/>
      <c r="DN80" s="17"/>
      <c r="DO80" s="46"/>
      <c r="DP80" s="17"/>
      <c r="DQ80" s="46"/>
      <c r="DR80" s="17"/>
      <c r="DS80" s="46"/>
      <c r="DT80" s="17"/>
      <c r="DU80" s="46"/>
      <c r="DV80" s="17"/>
      <c r="DW80" s="46"/>
      <c r="DX80" s="17"/>
      <c r="DY80" s="46"/>
      <c r="DZ80" s="17"/>
      <c r="EA80" s="46"/>
      <c r="EB80" s="17"/>
      <c r="EC80" s="46"/>
      <c r="ED80" s="17"/>
      <c r="EE80" s="46"/>
      <c r="EF80" s="17"/>
      <c r="EG80" s="46"/>
      <c r="EH80" s="17"/>
      <c r="EI80" s="46"/>
      <c r="EJ80" s="17"/>
      <c r="EK80" s="46"/>
      <c r="EL80" s="17"/>
      <c r="EM80" s="46"/>
      <c r="EN80" s="17"/>
      <c r="EO80" s="46"/>
      <c r="EP80" s="17"/>
      <c r="EQ80" s="46"/>
      <c r="ER80" s="17"/>
      <c r="ES80" s="46"/>
      <c r="ET80" s="17"/>
      <c r="EU80" s="46"/>
      <c r="EV80" s="17"/>
      <c r="EW80" s="46"/>
      <c r="EX80" s="17"/>
      <c r="EY80" s="46"/>
      <c r="EZ80" s="17"/>
      <c r="FA80" s="46"/>
      <c r="FB80" s="17"/>
      <c r="FC80" s="46"/>
      <c r="FD80" s="17"/>
      <c r="FE80" s="46"/>
      <c r="FF80" s="17"/>
      <c r="FG80" s="46"/>
      <c r="FH80" s="17"/>
      <c r="FI80" s="46"/>
      <c r="FJ80" s="17"/>
      <c r="FK80" s="46"/>
      <c r="FL80" s="17"/>
      <c r="FM80" s="46"/>
      <c r="FN80" s="17"/>
      <c r="FO80" s="46"/>
      <c r="FP80" s="17"/>
      <c r="FQ80" s="46"/>
      <c r="FR80" s="17"/>
      <c r="FS80" s="46"/>
      <c r="FT80" s="17"/>
      <c r="FU80" s="46"/>
      <c r="FV80" s="17"/>
      <c r="FW80" s="46"/>
      <c r="FX80" s="17"/>
      <c r="FY80" s="46"/>
      <c r="FZ80" s="17"/>
      <c r="GA80" s="46"/>
      <c r="GB80" s="17"/>
      <c r="GC80" s="46"/>
      <c r="GD80" s="17"/>
      <c r="GE80" s="46"/>
      <c r="GF80" s="17"/>
      <c r="GG80" s="46"/>
      <c r="GH80" s="17"/>
      <c r="GI80" s="46"/>
      <c r="GJ80" s="17"/>
      <c r="GK80" s="46"/>
      <c r="GL80" s="17"/>
      <c r="GM80" s="46"/>
      <c r="GN80" s="17"/>
      <c r="GO80" s="46"/>
      <c r="GP80" s="17"/>
      <c r="GQ80" s="46"/>
      <c r="GR80" s="17"/>
      <c r="GS80" s="46"/>
      <c r="GT80" s="17"/>
      <c r="GU80" s="46"/>
      <c r="GV80" s="17"/>
      <c r="GW80" s="46"/>
      <c r="GX80" s="17"/>
      <c r="GY80" s="46"/>
      <c r="GZ80" s="17"/>
      <c r="HA80" s="46"/>
      <c r="HB80" s="17"/>
      <c r="HC80" s="46"/>
      <c r="HD80" s="17"/>
      <c r="HE80" s="46"/>
      <c r="HF80" s="17"/>
      <c r="HG80" s="46"/>
      <c r="HH80" s="17"/>
      <c r="HI80" s="46"/>
      <c r="HJ80" s="17"/>
      <c r="HK80" s="46"/>
      <c r="HL80" s="17"/>
      <c r="HM80" s="46"/>
      <c r="HN80" s="17"/>
      <c r="HO80" s="46"/>
      <c r="HP80" s="17"/>
      <c r="HQ80" s="46"/>
      <c r="HR80" s="17"/>
      <c r="HS80" s="46"/>
      <c r="HT80" s="17"/>
      <c r="HU80" s="46"/>
      <c r="HV80" s="17"/>
      <c r="HW80" s="46"/>
      <c r="HX80" s="17"/>
      <c r="HY80" s="46"/>
      <c r="HZ80" s="17"/>
      <c r="IA80" s="46"/>
      <c r="IB80" s="17"/>
      <c r="IC80" s="46"/>
      <c r="ID80" s="17"/>
      <c r="IE80" s="46"/>
      <c r="IF80" s="17"/>
      <c r="IG80" s="46"/>
      <c r="IH80" s="17"/>
      <c r="II80" s="46"/>
      <c r="IJ80" s="17"/>
      <c r="IK80" s="46"/>
      <c r="IL80" s="17"/>
      <c r="IM80" s="46"/>
      <c r="IN80" s="17"/>
      <c r="IO80" s="46"/>
      <c r="IP80" s="17"/>
      <c r="IQ80" s="46"/>
      <c r="IR80" s="17"/>
      <c r="IS80" s="46"/>
      <c r="IT80" s="17"/>
      <c r="IU80" s="46"/>
      <c r="IV80" s="17"/>
    </row>
    <row r="81" spans="1:3" ht="26.25" customHeight="1">
      <c r="A81" s="21" t="s">
        <v>243</v>
      </c>
      <c r="B81" s="39" t="s">
        <v>244</v>
      </c>
      <c r="C81" s="9">
        <f>C82</f>
        <v>710518</v>
      </c>
    </row>
    <row r="82" spans="1:3" ht="29.25" customHeight="1">
      <c r="A82" s="21" t="s">
        <v>245</v>
      </c>
      <c r="B82" s="39" t="s">
        <v>246</v>
      </c>
      <c r="C82" s="9">
        <v>710518</v>
      </c>
    </row>
    <row r="83" spans="1:3" ht="26.25" customHeight="1">
      <c r="A83" s="21" t="s">
        <v>247</v>
      </c>
      <c r="B83" s="39" t="s">
        <v>248</v>
      </c>
      <c r="C83" s="9">
        <f>C84+C89</f>
        <v>338465.3</v>
      </c>
    </row>
    <row r="84" spans="1:3" ht="21.75" customHeight="1">
      <c r="A84" s="21" t="s">
        <v>249</v>
      </c>
      <c r="B84" s="39" t="s">
        <v>250</v>
      </c>
      <c r="C84" s="47">
        <f>C85+C86+C87+C88</f>
        <v>312840.3</v>
      </c>
    </row>
    <row r="85" spans="1:3" ht="21.75" customHeight="1">
      <c r="A85" s="21"/>
      <c r="B85" s="39" t="s">
        <v>251</v>
      </c>
      <c r="C85" s="48">
        <v>1000</v>
      </c>
    </row>
    <row r="86" spans="1:3" ht="21.75" customHeight="1">
      <c r="A86" s="21"/>
      <c r="B86" s="39" t="s">
        <v>252</v>
      </c>
      <c r="C86" s="48">
        <v>232446.3</v>
      </c>
    </row>
    <row r="87" spans="1:3" ht="21.75" customHeight="1">
      <c r="A87" s="21"/>
      <c r="B87" s="39" t="s">
        <v>253</v>
      </c>
      <c r="C87" s="48">
        <v>25796</v>
      </c>
    </row>
    <row r="88" spans="1:3" ht="21.75" customHeight="1">
      <c r="A88" s="21"/>
      <c r="B88" s="39" t="s">
        <v>254</v>
      </c>
      <c r="C88" s="48">
        <v>53598</v>
      </c>
    </row>
    <row r="89" spans="1:3" ht="36" customHeight="1">
      <c r="A89" s="21" t="s">
        <v>255</v>
      </c>
      <c r="B89" s="39" t="s">
        <v>256</v>
      </c>
      <c r="C89" s="9">
        <v>25625</v>
      </c>
    </row>
    <row r="90" spans="1:6" s="17" customFormat="1" ht="24" customHeight="1">
      <c r="A90" s="18"/>
      <c r="B90" s="19" t="s">
        <v>257</v>
      </c>
      <c r="C90" s="14">
        <f>C80+C10</f>
        <v>2275822.3</v>
      </c>
      <c r="D90" s="20"/>
      <c r="E90" s="20"/>
      <c r="F90" s="20"/>
    </row>
    <row r="91" spans="1:3" s="4" customFormat="1" ht="81" customHeight="1">
      <c r="A91" s="49" t="s">
        <v>258</v>
      </c>
      <c r="B91" s="50"/>
      <c r="C91" s="7"/>
    </row>
    <row r="94" ht="15">
      <c r="A94" s="49"/>
    </row>
    <row r="156" ht="12.75">
      <c r="A156" s="1" t="s">
        <v>259</v>
      </c>
    </row>
    <row r="157" ht="12.75">
      <c r="A157" s="1" t="s">
        <v>260</v>
      </c>
    </row>
    <row r="194" spans="1:2" ht="12.75">
      <c r="A194" s="52"/>
      <c r="B194" s="34"/>
    </row>
    <row r="195" spans="1:2" ht="12.75">
      <c r="A195" s="52"/>
      <c r="B195" s="34"/>
    </row>
    <row r="196" spans="1:2" ht="12.75">
      <c r="A196" s="52"/>
      <c r="B196" s="34"/>
    </row>
    <row r="197" spans="1:2" ht="12.75">
      <c r="A197" s="52"/>
      <c r="B197" s="34"/>
    </row>
    <row r="198" spans="1:2" ht="12.75">
      <c r="A198" s="52"/>
      <c r="B198" s="34"/>
    </row>
    <row r="199" spans="1:2" ht="12.75">
      <c r="A199" s="52"/>
      <c r="B199" s="34"/>
    </row>
    <row r="200" spans="1:2" ht="12.75">
      <c r="A200" s="52"/>
      <c r="B200" s="34"/>
    </row>
    <row r="201" spans="1:2" ht="12.75">
      <c r="A201" s="52"/>
      <c r="B201" s="34"/>
    </row>
    <row r="202" spans="1:2" ht="12.75">
      <c r="A202" s="52"/>
      <c r="B202" s="34"/>
    </row>
    <row r="205" ht="12.75">
      <c r="A205" s="1" t="s">
        <v>261</v>
      </c>
    </row>
    <row r="206" ht="12.75">
      <c r="A206" s="1" t="s">
        <v>262</v>
      </c>
    </row>
    <row r="207" ht="12.75">
      <c r="A207" s="53">
        <v>38287</v>
      </c>
    </row>
  </sheetData>
  <printOptions/>
  <pageMargins left="0.73" right="0.16" top="0.5" bottom="0.5" header="0.5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="75" zoomScaleNormal="75" workbookViewId="0" topLeftCell="A1">
      <selection activeCell="C24" sqref="C24"/>
    </sheetView>
  </sheetViews>
  <sheetFormatPr defaultColWidth="9.00390625" defaultRowHeight="12.75"/>
  <cols>
    <col min="1" max="1" width="6.875" style="55" customWidth="1"/>
    <col min="2" max="2" width="6.625" style="55" customWidth="1"/>
    <col min="3" max="3" width="40.00390625" style="56" customWidth="1"/>
    <col min="4" max="4" width="13.00390625" style="57" customWidth="1"/>
    <col min="5" max="5" width="15.125" style="57" customWidth="1"/>
    <col min="6" max="6" width="13.25390625" style="57" customWidth="1"/>
    <col min="7" max="7" width="11.375" style="57" customWidth="1"/>
    <col min="8" max="8" width="13.25390625" style="57" customWidth="1"/>
    <col min="9" max="16384" width="9.125" style="56" customWidth="1"/>
  </cols>
  <sheetData>
    <row r="1" spans="1:8" ht="12" customHeight="1">
      <c r="A1" s="54"/>
      <c r="H1" s="58"/>
    </row>
    <row r="2" ht="12.75">
      <c r="H2" s="58" t="s">
        <v>263</v>
      </c>
    </row>
    <row r="3" spans="1:8" ht="12.75">
      <c r="A3" s="54"/>
      <c r="H3" s="58" t="s">
        <v>264</v>
      </c>
    </row>
    <row r="4" spans="1:8" ht="12.75">
      <c r="A4" s="54"/>
      <c r="H4" s="58" t="s">
        <v>98</v>
      </c>
    </row>
    <row r="5" spans="1:8" ht="12.75">
      <c r="A5" s="54"/>
      <c r="H5" s="58" t="s">
        <v>265</v>
      </c>
    </row>
    <row r="6" spans="1:8" ht="16.5">
      <c r="A6" s="59" t="s">
        <v>266</v>
      </c>
      <c r="B6" s="59"/>
      <c r="C6" s="59"/>
      <c r="D6" s="59"/>
      <c r="E6" s="59"/>
      <c r="F6" s="59"/>
      <c r="G6" s="59"/>
      <c r="H6" s="59"/>
    </row>
    <row r="7" spans="1:8" ht="16.5">
      <c r="A7" s="59" t="s">
        <v>267</v>
      </c>
      <c r="B7" s="59"/>
      <c r="C7" s="59"/>
      <c r="D7" s="59"/>
      <c r="E7" s="59"/>
      <c r="F7" s="59"/>
      <c r="G7" s="59"/>
      <c r="H7" s="59"/>
    </row>
    <row r="8" spans="1:8" ht="13.5" customHeight="1">
      <c r="A8" s="60"/>
      <c r="B8" s="60"/>
      <c r="C8" s="61"/>
      <c r="D8" s="62"/>
      <c r="E8" s="62"/>
      <c r="F8" s="62"/>
      <c r="G8" s="62"/>
      <c r="H8" s="63" t="s">
        <v>268</v>
      </c>
    </row>
    <row r="9" spans="1:8" ht="14.25">
      <c r="A9" s="64" t="s">
        <v>269</v>
      </c>
      <c r="B9" s="64" t="s">
        <v>270</v>
      </c>
      <c r="C9" s="65" t="s">
        <v>271</v>
      </c>
      <c r="D9" s="66" t="s">
        <v>272</v>
      </c>
      <c r="E9" s="67"/>
      <c r="F9" s="67"/>
      <c r="G9" s="67"/>
      <c r="H9" s="68"/>
    </row>
    <row r="10" spans="1:8" ht="14.25">
      <c r="A10" s="69"/>
      <c r="B10" s="69"/>
      <c r="C10" s="70"/>
      <c r="D10" s="71" t="s">
        <v>273</v>
      </c>
      <c r="E10" s="66" t="s">
        <v>274</v>
      </c>
      <c r="F10" s="67"/>
      <c r="G10" s="67"/>
      <c r="H10" s="68"/>
    </row>
    <row r="11" spans="1:8" ht="73.5" customHeight="1">
      <c r="A11" s="72"/>
      <c r="B11" s="72"/>
      <c r="C11" s="73"/>
      <c r="D11" s="74"/>
      <c r="E11" s="75" t="s">
        <v>275</v>
      </c>
      <c r="F11" s="75" t="s">
        <v>276</v>
      </c>
      <c r="G11" s="75" t="s">
        <v>277</v>
      </c>
      <c r="H11" s="75" t="s">
        <v>278</v>
      </c>
    </row>
    <row r="12" spans="1:8" s="79" customFormat="1" ht="15">
      <c r="A12" s="76" t="s">
        <v>279</v>
      </c>
      <c r="B12" s="76" t="s">
        <v>280</v>
      </c>
      <c r="C12" s="77" t="s">
        <v>281</v>
      </c>
      <c r="D12" s="78">
        <f>SUM(D13:D18)</f>
        <v>127688</v>
      </c>
      <c r="E12" s="78">
        <f>SUM(E13:E18)</f>
        <v>123267</v>
      </c>
      <c r="F12" s="78">
        <f>SUM(F13:F18)</f>
        <v>0</v>
      </c>
      <c r="G12" s="78">
        <f>SUM(G13:G18)</f>
        <v>3421</v>
      </c>
      <c r="H12" s="78">
        <f>SUM(H13:H18)</f>
        <v>1000</v>
      </c>
    </row>
    <row r="13" spans="1:8" ht="28.5">
      <c r="A13" s="80" t="s">
        <v>279</v>
      </c>
      <c r="B13" s="80" t="s">
        <v>282</v>
      </c>
      <c r="C13" s="81" t="s">
        <v>283</v>
      </c>
      <c r="D13" s="82">
        <f>'3.Расх.нов.классиф.'!L15</f>
        <v>7170</v>
      </c>
      <c r="E13" s="82">
        <f>'3.Расх.нов.классиф.'!M15</f>
        <v>7100</v>
      </c>
      <c r="F13" s="82">
        <f>'3.Расх.нов.классиф.'!N15</f>
        <v>0</v>
      </c>
      <c r="G13" s="82">
        <f>'3.Расх.нов.классиф.'!O15</f>
        <v>70</v>
      </c>
      <c r="H13" s="82">
        <f>'3.Расх.нов.классиф.'!P15</f>
        <v>0</v>
      </c>
    </row>
    <row r="14" spans="1:8" ht="28.5">
      <c r="A14" s="80" t="s">
        <v>279</v>
      </c>
      <c r="B14" s="80" t="s">
        <v>284</v>
      </c>
      <c r="C14" s="81" t="s">
        <v>285</v>
      </c>
      <c r="D14" s="82">
        <f>'3.Расх.нов.классиф.'!L16</f>
        <v>136357</v>
      </c>
      <c r="E14" s="82">
        <f>'3.Расх.нов.классиф.'!M16</f>
        <v>133006</v>
      </c>
      <c r="F14" s="82">
        <f>'3.Расх.нов.классиф.'!N16</f>
        <v>0</v>
      </c>
      <c r="G14" s="82">
        <f>'3.Расх.нов.классиф.'!O16</f>
        <v>3351</v>
      </c>
      <c r="H14" s="82">
        <f>'3.Расх.нов.классиф.'!P16</f>
        <v>0</v>
      </c>
    </row>
    <row r="15" spans="1:8" ht="14.25">
      <c r="A15" s="80" t="s">
        <v>279</v>
      </c>
      <c r="B15" s="80" t="s">
        <v>286</v>
      </c>
      <c r="C15" s="83" t="s">
        <v>287</v>
      </c>
      <c r="D15" s="82">
        <f>'3.Расх.нов.классиф.'!L17</f>
        <v>5319</v>
      </c>
      <c r="E15" s="82">
        <f>'3.Расх.нов.классиф.'!M17</f>
        <v>5319</v>
      </c>
      <c r="F15" s="82">
        <f>'3.Расх.нов.классиф.'!N17</f>
        <v>0</v>
      </c>
      <c r="G15" s="82">
        <f>'3.Расх.нов.классиф.'!O17</f>
        <v>0</v>
      </c>
      <c r="H15" s="82">
        <f>'3.Расх.нов.классиф.'!P17</f>
        <v>0</v>
      </c>
    </row>
    <row r="16" spans="1:8" ht="14.25">
      <c r="A16" s="80" t="s">
        <v>279</v>
      </c>
      <c r="B16" s="80">
        <v>12</v>
      </c>
      <c r="C16" s="83" t="s">
        <v>288</v>
      </c>
      <c r="D16" s="82">
        <f>'3.Расх.нов.классиф.'!L18</f>
        <v>15000</v>
      </c>
      <c r="E16" s="82">
        <f>'3.Расх.нов.классиф.'!M18</f>
        <v>15000</v>
      </c>
      <c r="F16" s="82">
        <f>'3.Расх.нов.классиф.'!N18</f>
        <v>0</v>
      </c>
      <c r="G16" s="82">
        <f>'3.Расх.нов.классиф.'!O18</f>
        <v>0</v>
      </c>
      <c r="H16" s="82">
        <f>'3.Расх.нов.классиф.'!P18</f>
        <v>0</v>
      </c>
    </row>
    <row r="17" spans="1:8" ht="14.25">
      <c r="A17" s="80" t="s">
        <v>279</v>
      </c>
      <c r="B17" s="80">
        <v>13</v>
      </c>
      <c r="C17" s="83" t="s">
        <v>289</v>
      </c>
      <c r="D17" s="82">
        <f>'3.Расх.нов.классиф.'!L19</f>
        <v>1000</v>
      </c>
      <c r="E17" s="82">
        <f>'3.Расх.нов.классиф.'!M19</f>
        <v>1000</v>
      </c>
      <c r="F17" s="82">
        <f>'3.Расх.нов.классиф.'!N19</f>
        <v>0</v>
      </c>
      <c r="G17" s="82">
        <f>'3.Расх.нов.классиф.'!O19</f>
        <v>0</v>
      </c>
      <c r="H17" s="82">
        <f>'3.Расх.нов.классиф.'!P19</f>
        <v>0</v>
      </c>
    </row>
    <row r="18" spans="1:8" ht="14.25">
      <c r="A18" s="80" t="s">
        <v>279</v>
      </c>
      <c r="B18" s="80">
        <v>15</v>
      </c>
      <c r="C18" s="83" t="s">
        <v>290</v>
      </c>
      <c r="D18" s="82">
        <f>'3.Расх.нов.классиф.'!L20</f>
        <v>-37158</v>
      </c>
      <c r="E18" s="82">
        <f>'3.Расх.нов.классиф.'!M20</f>
        <v>-38158</v>
      </c>
      <c r="F18" s="82">
        <f>'3.Расх.нов.классиф.'!N20</f>
        <v>0</v>
      </c>
      <c r="G18" s="82">
        <f>'3.Расх.нов.классиф.'!O20</f>
        <v>0</v>
      </c>
      <c r="H18" s="82">
        <f>'3.Расх.нов.классиф.'!P20</f>
        <v>1000</v>
      </c>
    </row>
    <row r="19" spans="1:8" s="79" customFormat="1" ht="37.5" customHeight="1">
      <c r="A19" s="76" t="s">
        <v>282</v>
      </c>
      <c r="B19" s="76" t="s">
        <v>280</v>
      </c>
      <c r="C19" s="84" t="s">
        <v>291</v>
      </c>
      <c r="D19" s="85">
        <f>SUM(D20:D23)</f>
        <v>123551</v>
      </c>
      <c r="E19" s="85">
        <f>SUM(E20:E23)</f>
        <v>112783</v>
      </c>
      <c r="F19" s="85">
        <f>SUM(F20:F23)</f>
        <v>0</v>
      </c>
      <c r="G19" s="85">
        <f>SUM(G20:G23)</f>
        <v>5417</v>
      </c>
      <c r="H19" s="85">
        <f>SUM(H20:H23)</f>
        <v>5351</v>
      </c>
    </row>
    <row r="20" spans="1:8" ht="14.25">
      <c r="A20" s="80" t="s">
        <v>282</v>
      </c>
      <c r="B20" s="80" t="s">
        <v>292</v>
      </c>
      <c r="C20" s="83" t="s">
        <v>293</v>
      </c>
      <c r="D20" s="82">
        <f>'3.Расх.нов.классиф.'!L60</f>
        <v>73359</v>
      </c>
      <c r="E20" s="82">
        <f>'3.Расх.нов.классиф.'!M60</f>
        <v>70260</v>
      </c>
      <c r="F20" s="82">
        <f>'3.Расх.нов.классиф.'!N60</f>
        <v>0</v>
      </c>
      <c r="G20" s="82">
        <f>'3.Расх.нов.классиф.'!O60</f>
        <v>3099</v>
      </c>
      <c r="H20" s="82">
        <f>'3.Расх.нов.классиф.'!P60</f>
        <v>0</v>
      </c>
    </row>
    <row r="21" spans="1:8" ht="57">
      <c r="A21" s="80" t="s">
        <v>282</v>
      </c>
      <c r="B21" s="80" t="s">
        <v>294</v>
      </c>
      <c r="C21" s="86" t="s">
        <v>295</v>
      </c>
      <c r="D21" s="82">
        <f>'3.Расх.нов.классиф.'!L61</f>
        <v>6657</v>
      </c>
      <c r="E21" s="82">
        <f>'3.Расх.нов.классиф.'!M61</f>
        <v>6027</v>
      </c>
      <c r="F21" s="82">
        <f>'3.Расх.нов.классиф.'!N61</f>
        <v>0</v>
      </c>
      <c r="G21" s="82">
        <f>'3.Расх.нов.классиф.'!O61</f>
        <v>630</v>
      </c>
      <c r="H21" s="82">
        <f>'3.Расх.нов.классиф.'!P61</f>
        <v>0</v>
      </c>
    </row>
    <row r="22" spans="1:8" ht="28.5">
      <c r="A22" s="80" t="s">
        <v>282</v>
      </c>
      <c r="B22" s="80">
        <v>10</v>
      </c>
      <c r="C22" s="81" t="s">
        <v>296</v>
      </c>
      <c r="D22" s="82">
        <f>'3.Расх.нов.классиф.'!L62</f>
        <v>38184</v>
      </c>
      <c r="E22" s="82">
        <f>'3.Расх.нов.классиф.'!M62</f>
        <v>36496</v>
      </c>
      <c r="F22" s="82">
        <f>'3.Расх.нов.классиф.'!N62</f>
        <v>0</v>
      </c>
      <c r="G22" s="82">
        <f>'3.Расх.нов.классиф.'!O62</f>
        <v>1688</v>
      </c>
      <c r="H22" s="82">
        <f>'3.Расх.нов.классиф.'!P62</f>
        <v>0</v>
      </c>
    </row>
    <row r="23" spans="1:8" ht="42.75">
      <c r="A23" s="80" t="s">
        <v>282</v>
      </c>
      <c r="B23" s="80">
        <v>13</v>
      </c>
      <c r="C23" s="86" t="s">
        <v>297</v>
      </c>
      <c r="D23" s="82">
        <f>'3.Расх.нов.классиф.'!L63</f>
        <v>5351</v>
      </c>
      <c r="E23" s="82">
        <f>'3.Расх.нов.классиф.'!M63</f>
        <v>0</v>
      </c>
      <c r="F23" s="82">
        <f>'3.Расх.нов.классиф.'!N63</f>
        <v>0</v>
      </c>
      <c r="G23" s="82">
        <f>'3.Расх.нов.классиф.'!O63</f>
        <v>0</v>
      </c>
      <c r="H23" s="82">
        <f>'3.Расх.нов.классиф.'!P63</f>
        <v>5351</v>
      </c>
    </row>
    <row r="24" spans="1:8" s="79" customFormat="1" ht="15">
      <c r="A24" s="76" t="s">
        <v>284</v>
      </c>
      <c r="B24" s="76" t="s">
        <v>280</v>
      </c>
      <c r="C24" s="87" t="s">
        <v>298</v>
      </c>
      <c r="D24" s="85">
        <f>SUM(D25:D28)</f>
        <v>55914</v>
      </c>
      <c r="E24" s="85">
        <f>SUM(E25:E28)</f>
        <v>46588</v>
      </c>
      <c r="F24" s="85">
        <f>SUM(F25:F28)</f>
        <v>0</v>
      </c>
      <c r="G24" s="85">
        <f>SUM(G25:G28)</f>
        <v>4326</v>
      </c>
      <c r="H24" s="85">
        <f>SUM(H25:H28)</f>
        <v>5000</v>
      </c>
    </row>
    <row r="25" spans="1:8" ht="14.25">
      <c r="A25" s="80" t="s">
        <v>284</v>
      </c>
      <c r="B25" s="80" t="s">
        <v>299</v>
      </c>
      <c r="C25" s="83" t="s">
        <v>300</v>
      </c>
      <c r="D25" s="82">
        <f>'3.Расх.нов.классиф.'!L81</f>
        <v>2532</v>
      </c>
      <c r="E25" s="82">
        <f>'3.Расх.нов.классиф.'!M81</f>
        <v>2532</v>
      </c>
      <c r="F25" s="82">
        <f>'3.Расх.нов.классиф.'!N81</f>
        <v>0</v>
      </c>
      <c r="G25" s="82">
        <f>'3.Расх.нов.классиф.'!O81</f>
        <v>0</v>
      </c>
      <c r="H25" s="82">
        <f>'3.Расх.нов.классиф.'!P81</f>
        <v>0</v>
      </c>
    </row>
    <row r="26" spans="1:8" ht="14.25">
      <c r="A26" s="80" t="s">
        <v>284</v>
      </c>
      <c r="B26" s="80" t="s">
        <v>286</v>
      </c>
      <c r="C26" s="83" t="s">
        <v>301</v>
      </c>
      <c r="D26" s="82">
        <f>'3.Расх.нов.классиф.'!L82</f>
        <v>6870</v>
      </c>
      <c r="E26" s="82">
        <f>'3.Расх.нов.классиф.'!M82</f>
        <v>6870</v>
      </c>
      <c r="F26" s="82">
        <f>'3.Расх.нов.классиф.'!N82</f>
        <v>0</v>
      </c>
      <c r="G26" s="82">
        <f>'3.Расх.нов.классиф.'!O82</f>
        <v>0</v>
      </c>
      <c r="H26" s="82">
        <f>'3.Расх.нов.классиф.'!P82</f>
        <v>0</v>
      </c>
    </row>
    <row r="27" spans="1:8" ht="14.25">
      <c r="A27" s="80" t="s">
        <v>284</v>
      </c>
      <c r="B27" s="80" t="s">
        <v>302</v>
      </c>
      <c r="C27" s="83" t="s">
        <v>303</v>
      </c>
      <c r="D27" s="82">
        <f>'3.Расх.нов.классиф.'!L83</f>
        <v>41512</v>
      </c>
      <c r="E27" s="82">
        <f>'3.Расх.нов.классиф.'!M83</f>
        <v>37186</v>
      </c>
      <c r="F27" s="82">
        <f>'3.Расх.нов.классиф.'!N83</f>
        <v>0</v>
      </c>
      <c r="G27" s="82">
        <f>'3.Расх.нов.классиф.'!O83</f>
        <v>4326</v>
      </c>
      <c r="H27" s="82">
        <f>'3.Расх.нов.классиф.'!P83</f>
        <v>0</v>
      </c>
    </row>
    <row r="28" spans="1:8" ht="28.5">
      <c r="A28" s="80" t="s">
        <v>284</v>
      </c>
      <c r="B28" s="80" t="s">
        <v>304</v>
      </c>
      <c r="C28" s="81" t="s">
        <v>305</v>
      </c>
      <c r="D28" s="82">
        <f>'3.Расх.нов.классиф.'!L84</f>
        <v>5000</v>
      </c>
      <c r="E28" s="82">
        <f>'3.Расх.нов.классиф.'!M84</f>
        <v>0</v>
      </c>
      <c r="F28" s="82">
        <f>'3.Расх.нов.классиф.'!N84</f>
        <v>0</v>
      </c>
      <c r="G28" s="82">
        <f>'3.Расх.нов.классиф.'!O84</f>
        <v>0</v>
      </c>
      <c r="H28" s="82">
        <f>'3.Расх.нов.классиф.'!P84</f>
        <v>5000</v>
      </c>
    </row>
    <row r="29" spans="1:8" s="79" customFormat="1" ht="15">
      <c r="A29" s="76" t="s">
        <v>299</v>
      </c>
      <c r="B29" s="76" t="s">
        <v>280</v>
      </c>
      <c r="C29" s="77" t="s">
        <v>306</v>
      </c>
      <c r="D29" s="85">
        <f>SUM(D30:D32)</f>
        <v>495704.3</v>
      </c>
      <c r="E29" s="85">
        <f>SUM(E30:E32)</f>
        <v>320136</v>
      </c>
      <c r="F29" s="85">
        <f>SUM(F30:F32)</f>
        <v>49776</v>
      </c>
      <c r="G29" s="85">
        <f>SUM(G30:G32)</f>
        <v>4903</v>
      </c>
      <c r="H29" s="85">
        <f>SUM(H30:H32)</f>
        <v>120889.3</v>
      </c>
    </row>
    <row r="30" spans="1:8" ht="14.25">
      <c r="A30" s="80" t="s">
        <v>299</v>
      </c>
      <c r="B30" s="80" t="s">
        <v>279</v>
      </c>
      <c r="C30" s="83" t="s">
        <v>307</v>
      </c>
      <c r="D30" s="88">
        <f>'3.Расх.нов.классиф.'!L95</f>
        <v>245400.3</v>
      </c>
      <c r="E30" s="88">
        <f>'3.Расх.нов.классиф.'!M95</f>
        <v>91399</v>
      </c>
      <c r="F30" s="88">
        <f>'3.Расх.нов.классиф.'!N95</f>
        <v>45000</v>
      </c>
      <c r="G30" s="88">
        <f>'3.Расх.нов.классиф.'!O95</f>
        <v>4903</v>
      </c>
      <c r="H30" s="88">
        <f>'3.Расх.нов.классиф.'!P95</f>
        <v>104098.3</v>
      </c>
    </row>
    <row r="31" spans="1:8" ht="14.25">
      <c r="A31" s="80" t="s">
        <v>299</v>
      </c>
      <c r="B31" s="80" t="s">
        <v>292</v>
      </c>
      <c r="C31" s="83" t="s">
        <v>308</v>
      </c>
      <c r="D31" s="89">
        <f>'3.Расх.нов.классиф.'!L96</f>
        <v>133151</v>
      </c>
      <c r="E31" s="89">
        <f>'3.Расх.нов.классиф.'!M96</f>
        <v>133151</v>
      </c>
      <c r="F31" s="89">
        <f>'3.Расх.нов.классиф.'!N96</f>
        <v>0</v>
      </c>
      <c r="G31" s="89">
        <f>'3.Расх.нов.классиф.'!O96</f>
        <v>0</v>
      </c>
      <c r="H31" s="89">
        <f>'3.Расх.нов.классиф.'!P96</f>
        <v>0</v>
      </c>
    </row>
    <row r="32" spans="1:8" ht="28.5">
      <c r="A32" s="80" t="s">
        <v>299</v>
      </c>
      <c r="B32" s="80" t="s">
        <v>284</v>
      </c>
      <c r="C32" s="81" t="s">
        <v>309</v>
      </c>
      <c r="D32" s="89">
        <f>'3.Расх.нов.классиф.'!L97</f>
        <v>117153</v>
      </c>
      <c r="E32" s="89">
        <f>'3.Расх.нов.классиф.'!M97</f>
        <v>95586</v>
      </c>
      <c r="F32" s="89">
        <f>'3.Расх.нов.классиф.'!N97</f>
        <v>4776</v>
      </c>
      <c r="G32" s="89">
        <f>'3.Расх.нов.классиф.'!O97</f>
        <v>0</v>
      </c>
      <c r="H32" s="89">
        <f>'3.Расх.нов.классиф.'!P97</f>
        <v>16791</v>
      </c>
    </row>
    <row r="33" spans="1:8" s="79" customFormat="1" ht="15">
      <c r="A33" s="76" t="s">
        <v>310</v>
      </c>
      <c r="B33" s="76" t="s">
        <v>280</v>
      </c>
      <c r="C33" s="87" t="s">
        <v>311</v>
      </c>
      <c r="D33" s="85">
        <f>SUM(D34:D35)</f>
        <v>12165</v>
      </c>
      <c r="E33" s="85">
        <f>SUM(E34:E35)</f>
        <v>6165</v>
      </c>
      <c r="F33" s="85">
        <f>SUM(F34:F35)</f>
        <v>0</v>
      </c>
      <c r="G33" s="85">
        <f>SUM(G34:G35)</f>
        <v>0</v>
      </c>
      <c r="H33" s="85">
        <f>SUM(H34:H35)</f>
        <v>6000</v>
      </c>
    </row>
    <row r="34" spans="1:8" ht="28.5">
      <c r="A34" s="80" t="s">
        <v>310</v>
      </c>
      <c r="B34" s="80" t="s">
        <v>292</v>
      </c>
      <c r="C34" s="81" t="s">
        <v>312</v>
      </c>
      <c r="D34" s="82">
        <f>'3.Расх.нов.классиф.'!L142</f>
        <v>6165</v>
      </c>
      <c r="E34" s="82">
        <f>'3.Расх.нов.классиф.'!M142</f>
        <v>6165</v>
      </c>
      <c r="F34" s="82">
        <f>'3.Расх.нов.классиф.'!N142</f>
        <v>0</v>
      </c>
      <c r="G34" s="82">
        <f>'3.Расх.нов.классиф.'!O142</f>
        <v>0</v>
      </c>
      <c r="H34" s="82">
        <f>'3.Расх.нов.классиф.'!P142</f>
        <v>0</v>
      </c>
    </row>
    <row r="35" spans="1:8" ht="28.5">
      <c r="A35" s="80" t="s">
        <v>310</v>
      </c>
      <c r="B35" s="80" t="s">
        <v>284</v>
      </c>
      <c r="C35" s="81" t="s">
        <v>313</v>
      </c>
      <c r="D35" s="82">
        <f>'3.Расх.нов.классиф.'!L141</f>
        <v>6000</v>
      </c>
      <c r="E35" s="82">
        <f>'3.Расх.нов.классиф.'!M141</f>
        <v>0</v>
      </c>
      <c r="F35" s="82">
        <f>'3.Расх.нов.классиф.'!N141</f>
        <v>0</v>
      </c>
      <c r="G35" s="82">
        <f>'3.Расх.нов.классиф.'!O141</f>
        <v>0</v>
      </c>
      <c r="H35" s="82">
        <f>'3.Расх.нов.классиф.'!P141</f>
        <v>6000</v>
      </c>
    </row>
    <row r="36" spans="1:8" s="79" customFormat="1" ht="15">
      <c r="A36" s="76" t="s">
        <v>286</v>
      </c>
      <c r="B36" s="76" t="s">
        <v>280</v>
      </c>
      <c r="C36" s="77" t="s">
        <v>314</v>
      </c>
      <c r="D36" s="78">
        <f>SUM(D37:D41)</f>
        <v>726286</v>
      </c>
      <c r="E36" s="78">
        <f>SUM(E37:E41)</f>
        <v>704813</v>
      </c>
      <c r="F36" s="78">
        <f>SUM(F37:F41)</f>
        <v>16782</v>
      </c>
      <c r="G36" s="78">
        <f>SUM(G37:G41)</f>
        <v>4691</v>
      </c>
      <c r="H36" s="78">
        <f>SUM(H37:H41)</f>
        <v>0</v>
      </c>
    </row>
    <row r="37" spans="1:8" ht="14.25">
      <c r="A37" s="80" t="s">
        <v>286</v>
      </c>
      <c r="B37" s="80" t="s">
        <v>279</v>
      </c>
      <c r="C37" s="83" t="s">
        <v>315</v>
      </c>
      <c r="D37" s="82">
        <f>'3.Расх.нов.классиф.'!L150</f>
        <v>221552</v>
      </c>
      <c r="E37" s="82">
        <f>'3.Расх.нов.классиф.'!M150</f>
        <v>215420</v>
      </c>
      <c r="F37" s="82">
        <f>'3.Расх.нов.классиф.'!N150</f>
        <v>5740</v>
      </c>
      <c r="G37" s="82">
        <f>'3.Расх.нов.классиф.'!O150</f>
        <v>392</v>
      </c>
      <c r="H37" s="82">
        <f>'3.Расх.нов.классиф.'!P150</f>
        <v>0</v>
      </c>
    </row>
    <row r="38" spans="1:8" ht="14.25">
      <c r="A38" s="80" t="s">
        <v>286</v>
      </c>
      <c r="B38" s="80" t="s">
        <v>292</v>
      </c>
      <c r="C38" s="83" t="s">
        <v>316</v>
      </c>
      <c r="D38" s="82">
        <f>'3.Расх.нов.классиф.'!L151</f>
        <v>426373</v>
      </c>
      <c r="E38" s="82">
        <f>'3.Расх.нов.классиф.'!M151</f>
        <v>412347</v>
      </c>
      <c r="F38" s="82">
        <f>'3.Расх.нов.классиф.'!N151</f>
        <v>10792</v>
      </c>
      <c r="G38" s="82">
        <f>'3.Расх.нов.классиф.'!O151</f>
        <v>3234</v>
      </c>
      <c r="H38" s="82">
        <f>'3.Расх.нов.классиф.'!P151</f>
        <v>0</v>
      </c>
    </row>
    <row r="39" spans="1:8" ht="14.25">
      <c r="A39" s="80" t="s">
        <v>286</v>
      </c>
      <c r="B39" s="80" t="s">
        <v>284</v>
      </c>
      <c r="C39" s="83" t="s">
        <v>317</v>
      </c>
      <c r="D39" s="82">
        <f>'3.Расх.нов.классиф.'!L152</f>
        <v>20490</v>
      </c>
      <c r="E39" s="82">
        <f>'3.Расх.нов.классиф.'!M152</f>
        <v>20038</v>
      </c>
      <c r="F39" s="82">
        <f>'3.Расх.нов.классиф.'!N152</f>
        <v>0</v>
      </c>
      <c r="G39" s="82">
        <f>'3.Расх.нов.классиф.'!O152</f>
        <v>452</v>
      </c>
      <c r="H39" s="82">
        <f>'3.Расх.нов.классиф.'!P152</f>
        <v>0</v>
      </c>
    </row>
    <row r="40" spans="1:8" ht="28.5">
      <c r="A40" s="80" t="s">
        <v>286</v>
      </c>
      <c r="B40" s="80" t="s">
        <v>286</v>
      </c>
      <c r="C40" s="81" t="s">
        <v>318</v>
      </c>
      <c r="D40" s="82">
        <f>'3.Расх.нов.классиф.'!L153</f>
        <v>15035</v>
      </c>
      <c r="E40" s="82">
        <f>'3.Расх.нов.классиф.'!M153</f>
        <v>15035</v>
      </c>
      <c r="F40" s="82">
        <f>'3.Расх.нов.классиф.'!N153</f>
        <v>0</v>
      </c>
      <c r="G40" s="82">
        <f>'3.Расх.нов.классиф.'!O153</f>
        <v>0</v>
      </c>
      <c r="H40" s="82">
        <f>'3.Расх.нов.классиф.'!P153</f>
        <v>0</v>
      </c>
    </row>
    <row r="41" spans="1:8" ht="14.25">
      <c r="A41" s="80" t="s">
        <v>286</v>
      </c>
      <c r="B41" s="80" t="s">
        <v>294</v>
      </c>
      <c r="C41" s="83" t="s">
        <v>319</v>
      </c>
      <c r="D41" s="82">
        <f>'3.Расх.нов.классиф.'!L154</f>
        <v>42836</v>
      </c>
      <c r="E41" s="82">
        <f>'3.Расх.нов.классиф.'!M154</f>
        <v>41973</v>
      </c>
      <c r="F41" s="82">
        <f>'3.Расх.нов.классиф.'!N154</f>
        <v>250</v>
      </c>
      <c r="G41" s="82">
        <f>'3.Расх.нов.классиф.'!O154</f>
        <v>613</v>
      </c>
      <c r="H41" s="82">
        <f>'3.Расх.нов.классиф.'!P154</f>
        <v>0</v>
      </c>
    </row>
    <row r="42" spans="1:9" s="79" customFormat="1" ht="30.75" customHeight="1">
      <c r="A42" s="90" t="s">
        <v>302</v>
      </c>
      <c r="B42" s="90" t="s">
        <v>280</v>
      </c>
      <c r="C42" s="91" t="s">
        <v>320</v>
      </c>
      <c r="D42" s="92">
        <f>SUM(D43:D46)</f>
        <v>84909</v>
      </c>
      <c r="E42" s="92">
        <f>SUM(E43:E46)</f>
        <v>76551</v>
      </c>
      <c r="F42" s="92">
        <f>SUM(F43:F46)</f>
        <v>1944</v>
      </c>
      <c r="G42" s="92">
        <f>SUM(G43:G46)</f>
        <v>1914</v>
      </c>
      <c r="H42" s="92">
        <f>SUM(H43:H46)</f>
        <v>0</v>
      </c>
      <c r="I42" s="93"/>
    </row>
    <row r="43" spans="1:8" ht="14.25">
      <c r="A43" s="80" t="s">
        <v>302</v>
      </c>
      <c r="B43" s="80" t="s">
        <v>279</v>
      </c>
      <c r="C43" s="83" t="s">
        <v>321</v>
      </c>
      <c r="D43" s="82">
        <f>'3.Расх.нов.классиф.'!L266</f>
        <v>68150</v>
      </c>
      <c r="E43" s="82">
        <f>'3.Расх.нов.классиф.'!M266</f>
        <v>64394</v>
      </c>
      <c r="F43" s="82">
        <f>'3.Расх.нов.классиф.'!N266</f>
        <v>1842</v>
      </c>
      <c r="G43" s="82">
        <f>'3.Расх.нов.классиф.'!O266</f>
        <v>1914</v>
      </c>
      <c r="H43" s="82">
        <f>'3.Расх.нов.классиф.'!P266</f>
        <v>0</v>
      </c>
    </row>
    <row r="44" spans="1:8" ht="14.25">
      <c r="A44" s="80" t="s">
        <v>302</v>
      </c>
      <c r="B44" s="80" t="s">
        <v>292</v>
      </c>
      <c r="C44" s="83" t="s">
        <v>322</v>
      </c>
      <c r="D44" s="82">
        <f>'3.Расх.нов.классиф.'!L267</f>
        <v>3253</v>
      </c>
      <c r="E44" s="82">
        <f>'3.Расх.нов.классиф.'!M267</f>
        <v>3151</v>
      </c>
      <c r="F44" s="82">
        <f>'3.Расх.нов.классиф.'!N267</f>
        <v>102</v>
      </c>
      <c r="G44" s="82">
        <f>'3.Расх.нов.классиф.'!O267</f>
        <v>0</v>
      </c>
      <c r="H44" s="82">
        <f>'3.Расх.нов.классиф.'!P267</f>
        <v>0</v>
      </c>
    </row>
    <row r="45" spans="1:8" ht="14.25">
      <c r="A45" s="80" t="s">
        <v>302</v>
      </c>
      <c r="B45" s="80" t="s">
        <v>282</v>
      </c>
      <c r="C45" s="83" t="s">
        <v>323</v>
      </c>
      <c r="D45" s="82">
        <f>'3.Расх.нов.классиф.'!L268</f>
        <v>9500</v>
      </c>
      <c r="E45" s="82">
        <f>'3.Расх.нов.классиф.'!M268</f>
        <v>5000</v>
      </c>
      <c r="F45" s="82">
        <f>'3.Расх.нов.классиф.'!N268</f>
        <v>0</v>
      </c>
      <c r="G45" s="82">
        <f>'3.Расх.нов.классиф.'!O268</f>
        <v>0</v>
      </c>
      <c r="H45" s="82">
        <f>'3.Расх.нов.классиф.'!P268</f>
        <v>0</v>
      </c>
    </row>
    <row r="46" spans="1:8" ht="14.25">
      <c r="A46" s="80" t="s">
        <v>302</v>
      </c>
      <c r="B46" s="80" t="s">
        <v>284</v>
      </c>
      <c r="C46" s="83" t="s">
        <v>324</v>
      </c>
      <c r="D46" s="82">
        <f>'3.Расх.нов.классиф.'!L269</f>
        <v>4006</v>
      </c>
      <c r="E46" s="82">
        <f>'3.Расх.нов.классиф.'!M269</f>
        <v>4006</v>
      </c>
      <c r="F46" s="82">
        <f>'3.Расх.нов.классиф.'!N269</f>
        <v>0</v>
      </c>
      <c r="G46" s="82">
        <f>'3.Расх.нов.классиф.'!O269</f>
        <v>0</v>
      </c>
      <c r="H46" s="82">
        <f>'3.Расх.нов.классиф.'!P269</f>
        <v>0</v>
      </c>
    </row>
    <row r="47" spans="1:8" s="79" customFormat="1" ht="15">
      <c r="A47" s="94" t="s">
        <v>325</v>
      </c>
      <c r="B47" s="94" t="s">
        <v>280</v>
      </c>
      <c r="C47" s="77" t="s">
        <v>326</v>
      </c>
      <c r="D47" s="78">
        <f>SUM(D48:D50)</f>
        <v>463416</v>
      </c>
      <c r="E47" s="78">
        <f>SUM(E48:E50)</f>
        <v>376671</v>
      </c>
      <c r="F47" s="78">
        <f>SUM(F48:F50)</f>
        <v>2048</v>
      </c>
      <c r="G47" s="78">
        <f>SUM(G48:G50)</f>
        <v>3551</v>
      </c>
      <c r="H47" s="78">
        <f>SUM(H48:H50)</f>
        <v>81146</v>
      </c>
    </row>
    <row r="48" spans="1:8" ht="14.25">
      <c r="A48" s="95" t="s">
        <v>294</v>
      </c>
      <c r="B48" s="95" t="s">
        <v>279</v>
      </c>
      <c r="C48" s="96" t="s">
        <v>327</v>
      </c>
      <c r="D48" s="82">
        <f>'3.Расх.нов.классиф.'!L289</f>
        <v>374134</v>
      </c>
      <c r="E48" s="82">
        <f>'3.Расх.нов.классиф.'!M289</f>
        <v>368535</v>
      </c>
      <c r="F48" s="82">
        <f>'3.Расх.нов.классиф.'!N289</f>
        <v>2048</v>
      </c>
      <c r="G48" s="82">
        <f>'3.Расх.нов.классиф.'!O289</f>
        <v>3551</v>
      </c>
      <c r="H48" s="82">
        <f>'3.Расх.нов.классиф.'!P289</f>
        <v>0</v>
      </c>
    </row>
    <row r="49" spans="1:8" ht="14.25">
      <c r="A49" s="80" t="s">
        <v>294</v>
      </c>
      <c r="B49" s="80" t="s">
        <v>292</v>
      </c>
      <c r="C49" s="96" t="s">
        <v>328</v>
      </c>
      <c r="D49" s="82">
        <f>'3.Расх.нов.классиф.'!L290</f>
        <v>8136</v>
      </c>
      <c r="E49" s="82">
        <f>'3.Расх.нов.классиф.'!M290</f>
        <v>8136</v>
      </c>
      <c r="F49" s="82">
        <f>'3.Расх.нов.классиф.'!N290</f>
        <v>0</v>
      </c>
      <c r="G49" s="82">
        <f>'3.Расх.нов.классиф.'!O290</f>
        <v>0</v>
      </c>
      <c r="H49" s="82">
        <f>'3.Расх.нов.классиф.'!P290</f>
        <v>0</v>
      </c>
    </row>
    <row r="50" spans="1:8" ht="28.5">
      <c r="A50" s="80" t="s">
        <v>294</v>
      </c>
      <c r="B50" s="80" t="s">
        <v>284</v>
      </c>
      <c r="C50" s="97" t="s">
        <v>329</v>
      </c>
      <c r="D50" s="82">
        <f>'3.Расх.нов.классиф.'!L291</f>
        <v>81146</v>
      </c>
      <c r="E50" s="82">
        <f>'3.Расх.нов.классиф.'!M291</f>
        <v>0</v>
      </c>
      <c r="F50" s="82">
        <f>'3.Расх.нов.классиф.'!N291</f>
        <v>0</v>
      </c>
      <c r="G50" s="82">
        <f>'3.Расх.нов.классиф.'!O291</f>
        <v>0</v>
      </c>
      <c r="H50" s="82">
        <f>'3.Расх.нов.классиф.'!P291</f>
        <v>81146</v>
      </c>
    </row>
    <row r="51" spans="1:8" s="79" customFormat="1" ht="15">
      <c r="A51" s="98" t="s">
        <v>330</v>
      </c>
      <c r="B51" s="76" t="s">
        <v>280</v>
      </c>
      <c r="C51" s="77" t="s">
        <v>331</v>
      </c>
      <c r="D51" s="78">
        <f>SUM(D52:D55)</f>
        <v>308872</v>
      </c>
      <c r="E51" s="78">
        <f>SUM(E52:E55)</f>
        <v>308251</v>
      </c>
      <c r="F51" s="78">
        <f>SUM(F52:F55)</f>
        <v>246</v>
      </c>
      <c r="G51" s="78">
        <f>SUM(G52:G55)</f>
        <v>375</v>
      </c>
      <c r="H51" s="78">
        <f>SUM(H52:H55)</f>
        <v>0</v>
      </c>
    </row>
    <row r="52" spans="1:8" ht="14.25">
      <c r="A52" s="80">
        <v>10</v>
      </c>
      <c r="B52" s="80" t="s">
        <v>292</v>
      </c>
      <c r="C52" s="83" t="s">
        <v>332</v>
      </c>
      <c r="D52" s="82">
        <f>'3.Расх.нов.классиф.'!L333</f>
        <v>44949</v>
      </c>
      <c r="E52" s="82">
        <f>'3.Расх.нов.классиф.'!M333</f>
        <v>44328</v>
      </c>
      <c r="F52" s="82">
        <f>'3.Расх.нов.классиф.'!N333</f>
        <v>246</v>
      </c>
      <c r="G52" s="82">
        <f>'3.Расх.нов.классиф.'!O333</f>
        <v>375</v>
      </c>
      <c r="H52" s="82">
        <f>'3.Расх.нов.классиф.'!P333</f>
        <v>0</v>
      </c>
    </row>
    <row r="53" spans="1:8" ht="14.25">
      <c r="A53" s="80">
        <v>10</v>
      </c>
      <c r="B53" s="80" t="s">
        <v>282</v>
      </c>
      <c r="C53" s="83" t="s">
        <v>333</v>
      </c>
      <c r="D53" s="82">
        <f>'3.Расх.нов.классиф.'!L334</f>
        <v>133053</v>
      </c>
      <c r="E53" s="82">
        <f>'3.Расх.нов.классиф.'!M334</f>
        <v>133053</v>
      </c>
      <c r="F53" s="82">
        <f>'3.Расх.нов.классиф.'!N334</f>
        <v>0</v>
      </c>
      <c r="G53" s="82">
        <f>'3.Расх.нов.классиф.'!O334</f>
        <v>0</v>
      </c>
      <c r="H53" s="82">
        <f>'3.Расх.нов.классиф.'!P334</f>
        <v>0</v>
      </c>
    </row>
    <row r="54" spans="1:8" ht="28.5">
      <c r="A54" s="80">
        <v>10</v>
      </c>
      <c r="B54" s="80" t="s">
        <v>284</v>
      </c>
      <c r="C54" s="81" t="s">
        <v>334</v>
      </c>
      <c r="D54" s="82">
        <f>'3.Расх.нов.классиф.'!L335</f>
        <v>8897</v>
      </c>
      <c r="E54" s="82">
        <f>'3.Расх.нов.классиф.'!M335</f>
        <v>8897</v>
      </c>
      <c r="F54" s="82">
        <f>'3.Расх.нов.классиф.'!N335</f>
        <v>0</v>
      </c>
      <c r="G54" s="82">
        <f>'3.Расх.нов.классиф.'!O335</f>
        <v>0</v>
      </c>
      <c r="H54" s="82">
        <f>'3.Расх.нов.классиф.'!P335</f>
        <v>0</v>
      </c>
    </row>
    <row r="55" spans="1:8" ht="28.5">
      <c r="A55" s="80">
        <v>10</v>
      </c>
      <c r="B55" s="80" t="s">
        <v>310</v>
      </c>
      <c r="C55" s="81" t="s">
        <v>335</v>
      </c>
      <c r="D55" s="82">
        <f>'3.Расх.нов.классиф.'!L336</f>
        <v>121973</v>
      </c>
      <c r="E55" s="82">
        <f>'3.Расх.нов.классиф.'!M336</f>
        <v>121973</v>
      </c>
      <c r="F55" s="82">
        <f>'3.Расх.нов.классиф.'!N336</f>
        <v>0</v>
      </c>
      <c r="G55" s="82">
        <f>'3.Расх.нов.классиф.'!O336</f>
        <v>0</v>
      </c>
      <c r="H55" s="82">
        <f>'3.Расх.нов.классиф.'!P336</f>
        <v>0</v>
      </c>
    </row>
    <row r="56" spans="1:8" s="79" customFormat="1" ht="15">
      <c r="A56" s="76">
        <v>30</v>
      </c>
      <c r="B56" s="76"/>
      <c r="C56" s="77" t="s">
        <v>336</v>
      </c>
      <c r="D56" s="99">
        <f>D12+D19+D24+D29+D33+D36+D42+D47+D51</f>
        <v>2398505.3</v>
      </c>
      <c r="E56" s="85">
        <f>E12+E19+E24+E29+E33+E36+E42+E47+E51</f>
        <v>2075225</v>
      </c>
      <c r="F56" s="85">
        <f>F12+F19+F24+F29+F33+F36+F42+F47+F51</f>
        <v>70796</v>
      </c>
      <c r="G56" s="85">
        <f>G12+G19+G24+G29+G33+G36+G42+G47+G51</f>
        <v>28598</v>
      </c>
      <c r="H56" s="99">
        <f>H12+H19+H24+H29+H33+H36+H42+H47+H51</f>
        <v>219386.3</v>
      </c>
    </row>
    <row r="57" spans="1:9" ht="14.25" hidden="1">
      <c r="A57" s="80"/>
      <c r="B57" s="80"/>
      <c r="C57" s="83" t="s">
        <v>337</v>
      </c>
      <c r="D57" s="89">
        <v>-1171666.3</v>
      </c>
      <c r="E57" s="89"/>
      <c r="F57" s="89"/>
      <c r="G57" s="89"/>
      <c r="H57" s="89"/>
      <c r="I57" s="57"/>
    </row>
    <row r="58" spans="1:8" ht="14.25" hidden="1">
      <c r="A58" s="80">
        <v>7980</v>
      </c>
      <c r="B58" s="80"/>
      <c r="C58" s="83" t="s">
        <v>338</v>
      </c>
      <c r="D58" s="89">
        <v>-122683</v>
      </c>
      <c r="E58" s="89"/>
      <c r="F58" s="89"/>
      <c r="G58" s="89"/>
      <c r="H58" s="89"/>
    </row>
    <row r="59" spans="1:8" ht="14.25" hidden="1">
      <c r="A59" s="80"/>
      <c r="B59" s="80"/>
      <c r="C59" s="83" t="s">
        <v>339</v>
      </c>
      <c r="D59" s="89">
        <v>10</v>
      </c>
      <c r="E59" s="89"/>
      <c r="F59" s="89"/>
      <c r="G59" s="89"/>
      <c r="H59" s="89"/>
    </row>
    <row r="60" spans="1:8" ht="45" hidden="1">
      <c r="A60" s="80"/>
      <c r="B60" s="80"/>
      <c r="C60" s="100" t="s">
        <v>340</v>
      </c>
      <c r="D60" s="89">
        <v>122683</v>
      </c>
      <c r="E60" s="89"/>
      <c r="F60" s="89"/>
      <c r="G60" s="89"/>
      <c r="H60" s="89"/>
    </row>
    <row r="61" spans="1:8" ht="14.25" hidden="1">
      <c r="A61" s="80"/>
      <c r="B61" s="80"/>
      <c r="C61" s="101" t="s">
        <v>341</v>
      </c>
      <c r="D61" s="89"/>
      <c r="E61" s="89"/>
      <c r="F61" s="89"/>
      <c r="G61" s="89"/>
      <c r="H61" s="89"/>
    </row>
    <row r="62" spans="1:8" ht="14.25" hidden="1">
      <c r="A62" s="80"/>
      <c r="B62" s="80"/>
      <c r="C62" s="83" t="s">
        <v>342</v>
      </c>
      <c r="D62" s="89">
        <v>30000</v>
      </c>
      <c r="E62" s="89"/>
      <c r="F62" s="89"/>
      <c r="G62" s="89"/>
      <c r="H62" s="89"/>
    </row>
    <row r="63" spans="1:8" ht="14.25" hidden="1">
      <c r="A63" s="80"/>
      <c r="B63" s="80"/>
      <c r="C63" s="83" t="s">
        <v>343</v>
      </c>
      <c r="D63" s="89">
        <v>30000</v>
      </c>
      <c r="E63" s="89"/>
      <c r="F63" s="89"/>
      <c r="G63" s="89"/>
      <c r="H63" s="89"/>
    </row>
    <row r="64" spans="1:8" ht="14.25" hidden="1">
      <c r="A64" s="80"/>
      <c r="B64" s="80"/>
      <c r="C64" s="83" t="s">
        <v>344</v>
      </c>
      <c r="D64" s="89"/>
      <c r="E64" s="89"/>
      <c r="F64" s="89"/>
      <c r="G64" s="89"/>
      <c r="H64" s="89"/>
    </row>
    <row r="65" spans="1:8" ht="14.25" hidden="1">
      <c r="A65" s="80"/>
      <c r="B65" s="80"/>
      <c r="C65" s="83" t="s">
        <v>345</v>
      </c>
      <c r="D65" s="89">
        <v>120995</v>
      </c>
      <c r="E65" s="89"/>
      <c r="F65" s="89"/>
      <c r="G65" s="89"/>
      <c r="H65" s="89"/>
    </row>
    <row r="66" spans="1:8" ht="28.5" hidden="1">
      <c r="A66" s="80"/>
      <c r="B66" s="80"/>
      <c r="C66" s="86" t="s">
        <v>346</v>
      </c>
      <c r="D66" s="89">
        <v>270995</v>
      </c>
      <c r="E66" s="89"/>
      <c r="F66" s="89"/>
      <c r="G66" s="89"/>
      <c r="H66" s="89"/>
    </row>
    <row r="67" spans="1:8" ht="28.5" hidden="1">
      <c r="A67" s="80"/>
      <c r="B67" s="80"/>
      <c r="C67" s="86" t="s">
        <v>347</v>
      </c>
      <c r="D67" s="89">
        <v>150000</v>
      </c>
      <c r="E67" s="89"/>
      <c r="F67" s="89"/>
      <c r="G67" s="89"/>
      <c r="H67" s="89"/>
    </row>
    <row r="68" spans="1:8" ht="38.25" hidden="1">
      <c r="A68" s="102"/>
      <c r="B68" s="102"/>
      <c r="C68" s="103" t="s">
        <v>348</v>
      </c>
      <c r="D68" s="104">
        <v>1688</v>
      </c>
      <c r="E68" s="104"/>
      <c r="F68" s="104"/>
      <c r="G68" s="104"/>
      <c r="H68" s="104"/>
    </row>
    <row r="69" ht="12.75">
      <c r="C69" s="105"/>
    </row>
    <row r="70" ht="12.75">
      <c r="C70" s="105"/>
    </row>
    <row r="71" ht="12.75">
      <c r="C71" s="105"/>
    </row>
    <row r="72" spans="1:7" ht="15">
      <c r="A72" s="106" t="s">
        <v>349</v>
      </c>
      <c r="B72" s="106"/>
      <c r="C72" s="106"/>
      <c r="D72" s="106"/>
      <c r="E72" s="106"/>
      <c r="G72" s="107" t="s">
        <v>350</v>
      </c>
    </row>
    <row r="74" ht="12.75">
      <c r="A74" s="54"/>
    </row>
  </sheetData>
  <mergeCells count="9">
    <mergeCell ref="A6:H6"/>
    <mergeCell ref="A7:H7"/>
    <mergeCell ref="A72:E72"/>
    <mergeCell ref="E10:H10"/>
    <mergeCell ref="C9:C11"/>
    <mergeCell ref="D9:H9"/>
    <mergeCell ref="D10:D11"/>
    <mergeCell ref="A9:A11"/>
    <mergeCell ref="B9:B11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631"/>
  <sheetViews>
    <sheetView zoomScale="70" zoomScaleNormal="70" workbookViewId="0" topLeftCell="C1">
      <selection activeCell="J41" sqref="J41"/>
    </sheetView>
  </sheetViews>
  <sheetFormatPr defaultColWidth="9.00390625" defaultRowHeight="12.75" outlineLevelRow="1" outlineLevelCol="1"/>
  <cols>
    <col min="1" max="1" width="6.25390625" style="118" hidden="1" customWidth="1" outlineLevel="1"/>
    <col min="2" max="2" width="6.875" style="118" hidden="1" customWidth="1" outlineLevel="1"/>
    <col min="3" max="3" width="5.625" style="118" customWidth="1" collapsed="1"/>
    <col min="4" max="4" width="6.125" style="118" customWidth="1"/>
    <col min="5" max="5" width="4.625" style="118" hidden="1" customWidth="1" outlineLevel="1"/>
    <col min="6" max="6" width="12.875" style="118" hidden="1" customWidth="1" outlineLevel="1"/>
    <col min="7" max="7" width="8.125" style="118" hidden="1" customWidth="1" outlineLevel="1"/>
    <col min="8" max="8" width="9.375" style="118" hidden="1" customWidth="1" outlineLevel="1"/>
    <col min="9" max="9" width="9.00390625" style="118" hidden="1" customWidth="1" outlineLevel="1"/>
    <col min="10" max="10" width="58.125" style="118" customWidth="1" collapsed="1"/>
    <col min="11" max="11" width="14.25390625" style="0" hidden="1" customWidth="1" outlineLevel="1"/>
    <col min="12" max="12" width="16.625" style="363" customWidth="1" collapsed="1"/>
    <col min="13" max="13" width="15.875" style="0" customWidth="1"/>
    <col min="14" max="14" width="13.375" style="0" customWidth="1"/>
    <col min="15" max="15" width="15.125" style="0" customWidth="1"/>
    <col min="16" max="16" width="15.625" style="363" customWidth="1"/>
    <col min="17" max="17" width="13.875" style="354" hidden="1" customWidth="1"/>
    <col min="18" max="18" width="13.625" style="0" hidden="1" customWidth="1"/>
    <col min="19" max="19" width="13.125" style="0" customWidth="1"/>
    <col min="20" max="20" width="11.375" style="0" customWidth="1"/>
  </cols>
  <sheetData>
    <row r="1" spans="1:17" s="118" customFormat="1" ht="18">
      <c r="A1" s="108"/>
      <c r="B1" s="108"/>
      <c r="C1" s="108"/>
      <c r="D1" s="108"/>
      <c r="E1" s="108"/>
      <c r="F1" s="109"/>
      <c r="G1" s="110"/>
      <c r="H1" s="111"/>
      <c r="I1" s="111">
        <v>1</v>
      </c>
      <c r="J1" s="112"/>
      <c r="K1" s="113"/>
      <c r="L1" s="114"/>
      <c r="M1" s="115"/>
      <c r="N1" s="115"/>
      <c r="O1" s="115"/>
      <c r="P1" s="116"/>
      <c r="Q1" s="117"/>
    </row>
    <row r="2" spans="1:17" s="118" customFormat="1" ht="18">
      <c r="A2" s="108"/>
      <c r="B2" s="108"/>
      <c r="C2" s="108"/>
      <c r="D2" s="108"/>
      <c r="E2" s="108"/>
      <c r="F2" s="109"/>
      <c r="G2" s="110"/>
      <c r="H2" s="111"/>
      <c r="I2" s="111">
        <v>1</v>
      </c>
      <c r="J2" s="113"/>
      <c r="K2" s="113"/>
      <c r="L2" s="114"/>
      <c r="M2" s="115"/>
      <c r="N2" s="115"/>
      <c r="O2" s="115"/>
      <c r="P2" s="119" t="s">
        <v>351</v>
      </c>
      <c r="Q2" s="117"/>
    </row>
    <row r="3" spans="1:17" s="118" customFormat="1" ht="18">
      <c r="A3" s="108"/>
      <c r="B3" s="108"/>
      <c r="C3" s="108"/>
      <c r="D3" s="108"/>
      <c r="E3" s="108"/>
      <c r="F3" s="109"/>
      <c r="G3" s="110"/>
      <c r="H3" s="111"/>
      <c r="I3" s="111">
        <v>1</v>
      </c>
      <c r="J3" s="113"/>
      <c r="K3" s="113"/>
      <c r="L3" s="114"/>
      <c r="M3" s="115"/>
      <c r="N3" s="115"/>
      <c r="O3" s="115"/>
      <c r="P3" s="119" t="s">
        <v>264</v>
      </c>
      <c r="Q3" s="117"/>
    </row>
    <row r="4" spans="1:28" s="118" customFormat="1" ht="18">
      <c r="A4" s="108"/>
      <c r="B4" s="108"/>
      <c r="C4" s="108"/>
      <c r="D4" s="108"/>
      <c r="E4" s="108"/>
      <c r="F4" s="109"/>
      <c r="G4" s="110"/>
      <c r="H4" s="111"/>
      <c r="I4" s="111">
        <v>1</v>
      </c>
      <c r="J4" s="113"/>
      <c r="K4" s="113"/>
      <c r="L4" s="114"/>
      <c r="M4" s="115"/>
      <c r="N4" s="115"/>
      <c r="O4" s="115"/>
      <c r="P4" s="119" t="s">
        <v>98</v>
      </c>
      <c r="Q4" s="117"/>
      <c r="Y4" s="120" t="s">
        <v>352</v>
      </c>
      <c r="Z4" s="120"/>
      <c r="AA4" s="120"/>
      <c r="AB4" s="120"/>
    </row>
    <row r="5" spans="1:17" s="118" customFormat="1" ht="18">
      <c r="A5" s="108"/>
      <c r="B5" s="108"/>
      <c r="C5" s="108"/>
      <c r="D5" s="108"/>
      <c r="E5" s="108"/>
      <c r="F5" s="109"/>
      <c r="G5" s="110"/>
      <c r="H5" s="111"/>
      <c r="I5" s="111">
        <v>1</v>
      </c>
      <c r="J5" s="113"/>
      <c r="K5" s="113"/>
      <c r="L5" s="114"/>
      <c r="M5" s="115"/>
      <c r="N5" s="115"/>
      <c r="O5" s="115"/>
      <c r="P5" s="119" t="s">
        <v>353</v>
      </c>
      <c r="Q5" s="117"/>
    </row>
    <row r="6" spans="1:24" s="118" customFormat="1" ht="18">
      <c r="A6" s="108"/>
      <c r="B6" s="108"/>
      <c r="C6" s="108"/>
      <c r="D6" s="108"/>
      <c r="E6" s="108"/>
      <c r="F6" s="109"/>
      <c r="G6" s="110"/>
      <c r="H6" s="111"/>
      <c r="I6" s="111">
        <v>1</v>
      </c>
      <c r="J6" s="121" t="s">
        <v>354</v>
      </c>
      <c r="K6" s="121"/>
      <c r="L6" s="114"/>
      <c r="M6" s="115"/>
      <c r="N6" s="115"/>
      <c r="O6" s="115"/>
      <c r="P6" s="116"/>
      <c r="Q6" s="117"/>
      <c r="U6" s="120"/>
      <c r="V6" s="120"/>
      <c r="W6" s="120"/>
      <c r="X6" s="120"/>
    </row>
    <row r="7" spans="1:24" s="118" customFormat="1" ht="18">
      <c r="A7" s="108"/>
      <c r="B7" s="108"/>
      <c r="C7" s="108"/>
      <c r="D7" s="108"/>
      <c r="E7" s="108"/>
      <c r="F7" s="109"/>
      <c r="G7" s="110"/>
      <c r="H7" s="111"/>
      <c r="I7" s="111">
        <v>1</v>
      </c>
      <c r="J7" s="122" t="s">
        <v>355</v>
      </c>
      <c r="K7" s="122"/>
      <c r="L7" s="114"/>
      <c r="M7" s="115"/>
      <c r="N7" s="115"/>
      <c r="O7" s="115"/>
      <c r="P7" s="123"/>
      <c r="Q7" s="124"/>
      <c r="U7" s="120"/>
      <c r="V7" s="120"/>
      <c r="W7" s="120"/>
      <c r="X7" s="120"/>
    </row>
    <row r="8" spans="1:17" s="118" customFormat="1" ht="43.5" customHeight="1">
      <c r="A8" s="125"/>
      <c r="B8" s="125"/>
      <c r="C8" s="125"/>
      <c r="D8" s="125"/>
      <c r="E8" s="125"/>
      <c r="F8" s="126"/>
      <c r="G8" s="127"/>
      <c r="H8" s="128"/>
      <c r="I8" s="128">
        <v>1</v>
      </c>
      <c r="J8" s="129"/>
      <c r="K8" s="129"/>
      <c r="L8" s="120"/>
      <c r="M8" s="120"/>
      <c r="N8" s="120"/>
      <c r="O8" s="120"/>
      <c r="P8" s="130" t="s">
        <v>268</v>
      </c>
      <c r="Q8" s="117"/>
    </row>
    <row r="9" spans="1:17" ht="84" customHeight="1">
      <c r="A9" s="131" t="s">
        <v>356</v>
      </c>
      <c r="B9" s="132"/>
      <c r="C9" s="133" t="s">
        <v>269</v>
      </c>
      <c r="D9" s="133" t="s">
        <v>270</v>
      </c>
      <c r="E9" s="131" t="s">
        <v>356</v>
      </c>
      <c r="F9" s="134" t="s">
        <v>357</v>
      </c>
      <c r="G9" s="134" t="s">
        <v>358</v>
      </c>
      <c r="H9" s="133" t="s">
        <v>359</v>
      </c>
      <c r="I9" s="135">
        <v>1</v>
      </c>
      <c r="J9" s="136" t="s">
        <v>271</v>
      </c>
      <c r="K9" s="137" t="s">
        <v>360</v>
      </c>
      <c r="L9" s="138" t="s">
        <v>361</v>
      </c>
      <c r="M9" s="136"/>
      <c r="N9" s="136"/>
      <c r="O9" s="136"/>
      <c r="P9" s="136"/>
      <c r="Q9" s="139"/>
    </row>
    <row r="10" spans="1:17" ht="15.75" customHeight="1">
      <c r="A10" s="140"/>
      <c r="B10" s="141"/>
      <c r="C10" s="133"/>
      <c r="D10" s="133"/>
      <c r="E10" s="140"/>
      <c r="F10" s="134"/>
      <c r="G10" s="134"/>
      <c r="H10" s="133"/>
      <c r="I10" s="142"/>
      <c r="J10" s="136"/>
      <c r="K10" s="137"/>
      <c r="L10" s="143" t="s">
        <v>273</v>
      </c>
      <c r="M10" s="144" t="s">
        <v>274</v>
      </c>
      <c r="N10" s="136"/>
      <c r="O10" s="136"/>
      <c r="P10" s="136"/>
      <c r="Q10" s="145"/>
    </row>
    <row r="11" spans="1:17" ht="85.5" customHeight="1">
      <c r="A11" s="140"/>
      <c r="B11" s="141" t="s">
        <v>362</v>
      </c>
      <c r="C11" s="133"/>
      <c r="D11" s="146"/>
      <c r="E11" s="140"/>
      <c r="F11" s="134"/>
      <c r="G11" s="134"/>
      <c r="H11" s="133"/>
      <c r="I11" s="142"/>
      <c r="J11" s="136"/>
      <c r="K11" s="137"/>
      <c r="L11" s="147"/>
      <c r="M11" s="148" t="s">
        <v>275</v>
      </c>
      <c r="N11" s="148" t="s">
        <v>363</v>
      </c>
      <c r="O11" s="148" t="s">
        <v>277</v>
      </c>
      <c r="P11" s="143" t="s">
        <v>364</v>
      </c>
      <c r="Q11" s="149" t="s">
        <v>365</v>
      </c>
    </row>
    <row r="12" spans="1:17" ht="14.25" customHeight="1">
      <c r="A12" s="150"/>
      <c r="B12" s="151"/>
      <c r="C12" s="146"/>
      <c r="D12" s="133"/>
      <c r="E12" s="150"/>
      <c r="F12" s="152"/>
      <c r="G12" s="152"/>
      <c r="H12" s="146"/>
      <c r="I12" s="153"/>
      <c r="J12" s="136"/>
      <c r="K12" s="137"/>
      <c r="L12" s="147"/>
      <c r="M12" s="136"/>
      <c r="N12" s="138"/>
      <c r="O12" s="138"/>
      <c r="P12" s="143"/>
      <c r="Q12" s="154"/>
    </row>
    <row r="13" spans="1:21" s="159" customFormat="1" ht="24.75" customHeight="1">
      <c r="A13" s="155"/>
      <c r="B13" s="155"/>
      <c r="C13" s="155" t="s">
        <v>279</v>
      </c>
      <c r="D13" s="155" t="s">
        <v>280</v>
      </c>
      <c r="E13" s="155"/>
      <c r="F13" s="155"/>
      <c r="G13" s="155"/>
      <c r="H13" s="156"/>
      <c r="I13" s="156" t="e">
        <f>IF(#REF!=0,IF(#REF!=0,0,1),1)</f>
        <v>#REF!</v>
      </c>
      <c r="J13" s="157" t="s">
        <v>366</v>
      </c>
      <c r="K13" s="158">
        <f>SUM(K23:K33)</f>
        <v>0</v>
      </c>
      <c r="L13" s="158">
        <f aca="true" t="shared" si="0" ref="L13:R13">SUM(L22:L44)+L48+L49+L52</f>
        <v>127688</v>
      </c>
      <c r="M13" s="158">
        <f t="shared" si="0"/>
        <v>123267</v>
      </c>
      <c r="N13" s="158">
        <f t="shared" si="0"/>
        <v>0</v>
      </c>
      <c r="O13" s="158">
        <f t="shared" si="0"/>
        <v>3421</v>
      </c>
      <c r="P13" s="158">
        <f t="shared" si="0"/>
        <v>1000</v>
      </c>
      <c r="Q13" s="158" t="e">
        <f t="shared" si="0"/>
        <v>#REF!</v>
      </c>
      <c r="R13" s="158">
        <f t="shared" si="0"/>
        <v>-12816</v>
      </c>
      <c r="T13" s="160"/>
      <c r="U13" s="160"/>
    </row>
    <row r="14" spans="1:17" ht="24.75" customHeight="1" hidden="1" outlineLevel="1">
      <c r="A14" s="161"/>
      <c r="B14" s="161"/>
      <c r="C14" s="161"/>
      <c r="D14" s="161"/>
      <c r="E14" s="161"/>
      <c r="F14" s="161"/>
      <c r="G14" s="161"/>
      <c r="H14" s="162"/>
      <c r="I14" s="162"/>
      <c r="J14" s="163"/>
      <c r="K14" s="164"/>
      <c r="L14" s="165">
        <f aca="true" t="shared" si="1" ref="L14:Q14">SUM(L15:L20)</f>
        <v>127688</v>
      </c>
      <c r="M14" s="164">
        <f t="shared" si="1"/>
        <v>123267</v>
      </c>
      <c r="N14" s="164">
        <f t="shared" si="1"/>
        <v>0</v>
      </c>
      <c r="O14" s="164">
        <f t="shared" si="1"/>
        <v>3421</v>
      </c>
      <c r="P14" s="165">
        <f t="shared" si="1"/>
        <v>1000</v>
      </c>
      <c r="Q14" s="166" t="e">
        <f t="shared" si="1"/>
        <v>#REF!</v>
      </c>
    </row>
    <row r="15" spans="1:17" ht="37.5" customHeight="1" hidden="1" outlineLevel="1">
      <c r="A15" s="161"/>
      <c r="B15" s="161"/>
      <c r="C15" s="161" t="s">
        <v>279</v>
      </c>
      <c r="D15" s="161" t="s">
        <v>282</v>
      </c>
      <c r="E15" s="161"/>
      <c r="F15" s="161"/>
      <c r="G15" s="161"/>
      <c r="H15" s="162"/>
      <c r="I15" s="162"/>
      <c r="J15" s="167" t="s">
        <v>367</v>
      </c>
      <c r="K15" s="164"/>
      <c r="L15" s="165">
        <f aca="true" t="shared" si="2" ref="L15:Q15">L22</f>
        <v>7170</v>
      </c>
      <c r="M15" s="164">
        <f t="shared" si="2"/>
        <v>7100</v>
      </c>
      <c r="N15" s="164">
        <f t="shared" si="2"/>
        <v>0</v>
      </c>
      <c r="O15" s="164">
        <f t="shared" si="2"/>
        <v>70</v>
      </c>
      <c r="P15" s="165">
        <f t="shared" si="2"/>
        <v>0</v>
      </c>
      <c r="Q15" s="166" t="e">
        <f t="shared" si="2"/>
        <v>#REF!</v>
      </c>
    </row>
    <row r="16" spans="1:17" ht="40.5" customHeight="1" hidden="1" outlineLevel="1">
      <c r="A16" s="161"/>
      <c r="B16" s="161"/>
      <c r="C16" s="161" t="s">
        <v>279</v>
      </c>
      <c r="D16" s="161" t="s">
        <v>284</v>
      </c>
      <c r="E16" s="161"/>
      <c r="F16" s="161"/>
      <c r="G16" s="161"/>
      <c r="H16" s="162"/>
      <c r="I16" s="162"/>
      <c r="J16" s="167" t="s">
        <v>368</v>
      </c>
      <c r="K16" s="164"/>
      <c r="L16" s="168">
        <f aca="true" t="shared" si="3" ref="L16:Q16">SUM(L23:L33)</f>
        <v>136357</v>
      </c>
      <c r="M16" s="169">
        <f t="shared" si="3"/>
        <v>133006</v>
      </c>
      <c r="N16" s="169">
        <f t="shared" si="3"/>
        <v>0</v>
      </c>
      <c r="O16" s="169">
        <f t="shared" si="3"/>
        <v>3351</v>
      </c>
      <c r="P16" s="168">
        <f t="shared" si="3"/>
        <v>0</v>
      </c>
      <c r="Q16" s="170" t="e">
        <f t="shared" si="3"/>
        <v>#REF!</v>
      </c>
    </row>
    <row r="17" spans="1:17" ht="24.75" customHeight="1" hidden="1" outlineLevel="1">
      <c r="A17" s="161"/>
      <c r="B17" s="161"/>
      <c r="C17" s="161" t="s">
        <v>279</v>
      </c>
      <c r="D17" s="161" t="s">
        <v>286</v>
      </c>
      <c r="E17" s="161"/>
      <c r="F17" s="161"/>
      <c r="G17" s="161"/>
      <c r="H17" s="162"/>
      <c r="I17" s="162"/>
      <c r="J17" s="167" t="s">
        <v>287</v>
      </c>
      <c r="K17" s="164"/>
      <c r="L17" s="165">
        <f aca="true" t="shared" si="4" ref="L17:Q19">L34</f>
        <v>5319</v>
      </c>
      <c r="M17" s="164">
        <f t="shared" si="4"/>
        <v>5319</v>
      </c>
      <c r="N17" s="164">
        <f t="shared" si="4"/>
        <v>0</v>
      </c>
      <c r="O17" s="164">
        <f t="shared" si="4"/>
        <v>0</v>
      </c>
      <c r="P17" s="165">
        <f t="shared" si="4"/>
        <v>0</v>
      </c>
      <c r="Q17" s="166" t="e">
        <f t="shared" si="4"/>
        <v>#REF!</v>
      </c>
    </row>
    <row r="18" spans="1:17" ht="24.75" customHeight="1" hidden="1" outlineLevel="1">
      <c r="A18" s="161"/>
      <c r="B18" s="161"/>
      <c r="C18" s="161" t="s">
        <v>279</v>
      </c>
      <c r="D18" s="161" t="s">
        <v>369</v>
      </c>
      <c r="E18" s="161"/>
      <c r="F18" s="161"/>
      <c r="G18" s="161"/>
      <c r="H18" s="162"/>
      <c r="I18" s="162"/>
      <c r="J18" s="167" t="s">
        <v>288</v>
      </c>
      <c r="K18" s="164"/>
      <c r="L18" s="165">
        <f t="shared" si="4"/>
        <v>15000</v>
      </c>
      <c r="M18" s="164">
        <f t="shared" si="4"/>
        <v>15000</v>
      </c>
      <c r="N18" s="164">
        <f t="shared" si="4"/>
        <v>0</v>
      </c>
      <c r="O18" s="164">
        <f t="shared" si="4"/>
        <v>0</v>
      </c>
      <c r="P18" s="165">
        <f t="shared" si="4"/>
        <v>0</v>
      </c>
      <c r="Q18" s="166" t="e">
        <f t="shared" si="4"/>
        <v>#REF!</v>
      </c>
    </row>
    <row r="19" spans="1:17" ht="24.75" customHeight="1" hidden="1" outlineLevel="1">
      <c r="A19" s="161"/>
      <c r="B19" s="161"/>
      <c r="C19" s="161" t="s">
        <v>279</v>
      </c>
      <c r="D19" s="161" t="s">
        <v>370</v>
      </c>
      <c r="E19" s="161"/>
      <c r="F19" s="161"/>
      <c r="G19" s="161"/>
      <c r="H19" s="162"/>
      <c r="I19" s="162"/>
      <c r="J19" s="167" t="s">
        <v>289</v>
      </c>
      <c r="K19" s="164"/>
      <c r="L19" s="165">
        <f t="shared" si="4"/>
        <v>1000</v>
      </c>
      <c r="M19" s="164">
        <f t="shared" si="4"/>
        <v>1000</v>
      </c>
      <c r="N19" s="164">
        <f t="shared" si="4"/>
        <v>0</v>
      </c>
      <c r="O19" s="164">
        <f t="shared" si="4"/>
        <v>0</v>
      </c>
      <c r="P19" s="165">
        <f t="shared" si="4"/>
        <v>0</v>
      </c>
      <c r="Q19" s="166" t="e">
        <f t="shared" si="4"/>
        <v>#REF!</v>
      </c>
    </row>
    <row r="20" spans="1:17" ht="24.75" customHeight="1" hidden="1" outlineLevel="1">
      <c r="A20" s="161"/>
      <c r="B20" s="161"/>
      <c r="C20" s="161" t="s">
        <v>279</v>
      </c>
      <c r="D20" s="161" t="s">
        <v>371</v>
      </c>
      <c r="E20" s="161"/>
      <c r="F20" s="161"/>
      <c r="G20" s="161"/>
      <c r="H20" s="162"/>
      <c r="I20" s="162"/>
      <c r="J20" s="167" t="s">
        <v>290</v>
      </c>
      <c r="K20" s="164"/>
      <c r="L20" s="165">
        <f aca="true" t="shared" si="5" ref="L20:Q20">SUM(L37:L44)+L48+L49+L52</f>
        <v>-37158</v>
      </c>
      <c r="M20" s="164">
        <f t="shared" si="5"/>
        <v>-38158</v>
      </c>
      <c r="N20" s="164">
        <f t="shared" si="5"/>
        <v>0</v>
      </c>
      <c r="O20" s="164">
        <f t="shared" si="5"/>
        <v>0</v>
      </c>
      <c r="P20" s="165">
        <f t="shared" si="5"/>
        <v>1000</v>
      </c>
      <c r="Q20" s="166" t="e">
        <f t="shared" si="5"/>
        <v>#REF!</v>
      </c>
    </row>
    <row r="21" spans="1:17" ht="24.75" customHeight="1" hidden="1" outlineLevel="1">
      <c r="A21" s="161" t="s">
        <v>372</v>
      </c>
      <c r="B21" s="161"/>
      <c r="C21" s="161" t="s">
        <v>279</v>
      </c>
      <c r="D21" s="161" t="s">
        <v>292</v>
      </c>
      <c r="E21" s="161" t="s">
        <v>372</v>
      </c>
      <c r="F21" s="161" t="s">
        <v>373</v>
      </c>
      <c r="G21" s="161" t="s">
        <v>374</v>
      </c>
      <c r="H21" s="162"/>
      <c r="I21" s="162"/>
      <c r="J21" s="163" t="s">
        <v>375</v>
      </c>
      <c r="K21" s="164"/>
      <c r="L21" s="165"/>
      <c r="M21" s="164"/>
      <c r="N21" s="164"/>
      <c r="O21" s="164"/>
      <c r="P21" s="165"/>
      <c r="Q21" s="171"/>
    </row>
    <row r="22" spans="1:21" ht="24.75" customHeight="1" collapsed="1">
      <c r="A22" s="172" t="s">
        <v>372</v>
      </c>
      <c r="B22" s="172" t="s">
        <v>376</v>
      </c>
      <c r="C22" s="172" t="s">
        <v>279</v>
      </c>
      <c r="D22" s="172" t="s">
        <v>282</v>
      </c>
      <c r="E22" s="172" t="s">
        <v>372</v>
      </c>
      <c r="F22" s="172" t="s">
        <v>377</v>
      </c>
      <c r="G22" s="172" t="s">
        <v>374</v>
      </c>
      <c r="H22" s="173"/>
      <c r="I22" s="174" t="e">
        <f>IF(#REF!=0,IF(#REF!=0,0,1),1)</f>
        <v>#REF!</v>
      </c>
      <c r="J22" s="175" t="s">
        <v>378</v>
      </c>
      <c r="K22" s="176"/>
      <c r="L22" s="177">
        <f aca="true" t="shared" si="6" ref="L22:L40">SUM(M22:P22)</f>
        <v>7170</v>
      </c>
      <c r="M22" s="176">
        <f>6993+200+7-100</f>
        <v>7100</v>
      </c>
      <c r="N22" s="176"/>
      <c r="O22" s="176">
        <v>70</v>
      </c>
      <c r="P22" s="177"/>
      <c r="Q22" s="178" t="e">
        <f>M22-#REF!</f>
        <v>#REF!</v>
      </c>
      <c r="T22" s="160"/>
      <c r="U22" s="160"/>
    </row>
    <row r="23" spans="1:21" ht="24.75" customHeight="1">
      <c r="A23" s="179" t="s">
        <v>372</v>
      </c>
      <c r="B23" s="179" t="s">
        <v>379</v>
      </c>
      <c r="C23" s="179" t="s">
        <v>279</v>
      </c>
      <c r="D23" s="179" t="s">
        <v>284</v>
      </c>
      <c r="E23" s="179" t="s">
        <v>372</v>
      </c>
      <c r="F23" s="172" t="s">
        <v>377</v>
      </c>
      <c r="G23" s="179" t="s">
        <v>380</v>
      </c>
      <c r="H23" s="174"/>
      <c r="I23" s="174" t="e">
        <f>IF(#REF!=0,IF(#REF!=0,0,1),1)</f>
        <v>#REF!</v>
      </c>
      <c r="J23" s="175" t="s">
        <v>381</v>
      </c>
      <c r="K23" s="176"/>
      <c r="L23" s="177">
        <f t="shared" si="6"/>
        <v>65445</v>
      </c>
      <c r="M23" s="176">
        <f>62293+565+81+1-145-50+1000</f>
        <v>63745</v>
      </c>
      <c r="N23" s="176"/>
      <c r="O23" s="176">
        <v>1700</v>
      </c>
      <c r="P23" s="177"/>
      <c r="Q23" s="178" t="e">
        <f>M23-#REF!</f>
        <v>#REF!</v>
      </c>
      <c r="T23" s="160"/>
      <c r="U23" s="160"/>
    </row>
    <row r="24" spans="1:21" s="182" customFormat="1" ht="24.75" customHeight="1">
      <c r="A24" s="179" t="s">
        <v>372</v>
      </c>
      <c r="B24" s="172" t="s">
        <v>382</v>
      </c>
      <c r="C24" s="172" t="s">
        <v>279</v>
      </c>
      <c r="D24" s="172" t="s">
        <v>284</v>
      </c>
      <c r="E24" s="172" t="s">
        <v>372</v>
      </c>
      <c r="F24" s="172" t="s">
        <v>377</v>
      </c>
      <c r="G24" s="172" t="s">
        <v>380</v>
      </c>
      <c r="H24" s="173"/>
      <c r="I24" s="173" t="e">
        <f>IF(#REF!=0,IF(#REF!=0,0,1),1)</f>
        <v>#REF!</v>
      </c>
      <c r="J24" s="180" t="s">
        <v>383</v>
      </c>
      <c r="K24" s="176"/>
      <c r="L24" s="177">
        <f t="shared" si="6"/>
        <v>17317</v>
      </c>
      <c r="M24" s="176">
        <v>16641</v>
      </c>
      <c r="N24" s="176"/>
      <c r="O24" s="176">
        <f>570+106</f>
        <v>676</v>
      </c>
      <c r="P24" s="177"/>
      <c r="Q24" s="181" t="e">
        <f>M24-#REF!</f>
        <v>#REF!</v>
      </c>
      <c r="T24" s="183"/>
      <c r="U24" s="183"/>
    </row>
    <row r="25" spans="1:21" ht="24.75" customHeight="1">
      <c r="A25" s="179" t="s">
        <v>372</v>
      </c>
      <c r="B25" s="179" t="s">
        <v>384</v>
      </c>
      <c r="C25" s="179" t="s">
        <v>279</v>
      </c>
      <c r="D25" s="179" t="s">
        <v>284</v>
      </c>
      <c r="E25" s="179" t="s">
        <v>372</v>
      </c>
      <c r="F25" s="172" t="s">
        <v>377</v>
      </c>
      <c r="G25" s="179" t="s">
        <v>380</v>
      </c>
      <c r="H25" s="173"/>
      <c r="I25" s="174" t="e">
        <f>IF(#REF!=0,IF(#REF!=0,0,1),1)</f>
        <v>#REF!</v>
      </c>
      <c r="J25" s="175" t="s">
        <v>385</v>
      </c>
      <c r="K25" s="176"/>
      <c r="L25" s="177">
        <f t="shared" si="6"/>
        <v>2854</v>
      </c>
      <c r="M25" s="176">
        <v>2784</v>
      </c>
      <c r="N25" s="176"/>
      <c r="O25" s="176">
        <v>70</v>
      </c>
      <c r="P25" s="177"/>
      <c r="Q25" s="178" t="e">
        <f>M25-#REF!</f>
        <v>#REF!</v>
      </c>
      <c r="T25" s="160"/>
      <c r="U25" s="160"/>
    </row>
    <row r="26" spans="1:21" ht="24.75" customHeight="1">
      <c r="A26" s="179" t="s">
        <v>372</v>
      </c>
      <c r="B26" s="179" t="s">
        <v>386</v>
      </c>
      <c r="C26" s="179" t="s">
        <v>279</v>
      </c>
      <c r="D26" s="179" t="s">
        <v>284</v>
      </c>
      <c r="E26" s="179" t="s">
        <v>372</v>
      </c>
      <c r="F26" s="172" t="s">
        <v>377</v>
      </c>
      <c r="G26" s="179" t="s">
        <v>380</v>
      </c>
      <c r="H26" s="184"/>
      <c r="I26" s="174" t="e">
        <f>IF(#REF!=0,IF(#REF!=0,0,1),1)</f>
        <v>#REF!</v>
      </c>
      <c r="J26" s="175" t="s">
        <v>387</v>
      </c>
      <c r="K26" s="176"/>
      <c r="L26" s="177">
        <f t="shared" si="6"/>
        <v>4816</v>
      </c>
      <c r="M26" s="176">
        <v>4686</v>
      </c>
      <c r="N26" s="176"/>
      <c r="O26" s="176">
        <v>130</v>
      </c>
      <c r="P26" s="177"/>
      <c r="Q26" s="178" t="e">
        <f>M26-#REF!</f>
        <v>#REF!</v>
      </c>
      <c r="T26" s="160"/>
      <c r="U26" s="160"/>
    </row>
    <row r="27" spans="1:21" ht="24.75" customHeight="1" hidden="1">
      <c r="A27" s="179" t="s">
        <v>372</v>
      </c>
      <c r="B27" s="179"/>
      <c r="C27" s="179" t="s">
        <v>279</v>
      </c>
      <c r="D27" s="179" t="s">
        <v>284</v>
      </c>
      <c r="E27" s="179" t="s">
        <v>372</v>
      </c>
      <c r="F27" s="172" t="s">
        <v>377</v>
      </c>
      <c r="G27" s="179" t="s">
        <v>380</v>
      </c>
      <c r="H27" s="173"/>
      <c r="I27" s="174" t="e">
        <f>IF(#REF!=0,IF(#REF!=0,0,1),1)</f>
        <v>#REF!</v>
      </c>
      <c r="J27" s="175" t="s">
        <v>388</v>
      </c>
      <c r="K27" s="176"/>
      <c r="L27" s="177">
        <f t="shared" si="6"/>
        <v>0</v>
      </c>
      <c r="M27" s="176">
        <v>0</v>
      </c>
      <c r="N27" s="176"/>
      <c r="O27" s="176"/>
      <c r="P27" s="177"/>
      <c r="Q27" s="178" t="e">
        <f>M27-#REF!</f>
        <v>#REF!</v>
      </c>
      <c r="T27" s="160"/>
      <c r="U27" s="160"/>
    </row>
    <row r="28" spans="1:21" ht="36.75" customHeight="1">
      <c r="A28" s="179" t="s">
        <v>372</v>
      </c>
      <c r="B28" s="179" t="s">
        <v>389</v>
      </c>
      <c r="C28" s="179" t="s">
        <v>279</v>
      </c>
      <c r="D28" s="179" t="s">
        <v>284</v>
      </c>
      <c r="E28" s="179" t="s">
        <v>372</v>
      </c>
      <c r="F28" s="172" t="s">
        <v>377</v>
      </c>
      <c r="G28" s="179" t="s">
        <v>380</v>
      </c>
      <c r="H28" s="173"/>
      <c r="I28" s="174" t="e">
        <f>IF(#REF!=0,IF(#REF!=0,0,1),1)</f>
        <v>#REF!</v>
      </c>
      <c r="J28" s="175" t="s">
        <v>390</v>
      </c>
      <c r="K28" s="176"/>
      <c r="L28" s="177">
        <f t="shared" si="6"/>
        <v>7967</v>
      </c>
      <c r="M28" s="176">
        <f>6188+1649</f>
        <v>7837</v>
      </c>
      <c r="N28" s="176"/>
      <c r="O28" s="176">
        <v>130</v>
      </c>
      <c r="P28" s="177"/>
      <c r="Q28" s="178" t="e">
        <f>M28-#REF!</f>
        <v>#REF!</v>
      </c>
      <c r="T28" s="160"/>
      <c r="U28" s="160"/>
    </row>
    <row r="29" spans="1:21" ht="24.75" customHeight="1">
      <c r="A29" s="179" t="s">
        <v>372</v>
      </c>
      <c r="B29" s="179" t="s">
        <v>391</v>
      </c>
      <c r="C29" s="179" t="s">
        <v>279</v>
      </c>
      <c r="D29" s="179" t="s">
        <v>284</v>
      </c>
      <c r="E29" s="179" t="s">
        <v>372</v>
      </c>
      <c r="F29" s="172" t="s">
        <v>377</v>
      </c>
      <c r="G29" s="179" t="s">
        <v>380</v>
      </c>
      <c r="H29" s="173"/>
      <c r="I29" s="174" t="e">
        <f>IF(#REF!=0,IF(#REF!=0,0,1),1)</f>
        <v>#REF!</v>
      </c>
      <c r="J29" s="175" t="s">
        <v>392</v>
      </c>
      <c r="K29" s="176"/>
      <c r="L29" s="177">
        <f t="shared" si="6"/>
        <v>10575</v>
      </c>
      <c r="M29" s="176">
        <v>10405</v>
      </c>
      <c r="N29" s="176"/>
      <c r="O29" s="176">
        <v>170</v>
      </c>
      <c r="P29" s="177"/>
      <c r="Q29" s="178" t="e">
        <f>M29-#REF!</f>
        <v>#REF!</v>
      </c>
      <c r="T29" s="160"/>
      <c r="U29" s="160"/>
    </row>
    <row r="30" spans="1:21" ht="24.75" customHeight="1" hidden="1">
      <c r="A30" s="179" t="s">
        <v>372</v>
      </c>
      <c r="B30" s="179"/>
      <c r="C30" s="179" t="s">
        <v>279</v>
      </c>
      <c r="D30" s="179" t="s">
        <v>284</v>
      </c>
      <c r="E30" s="179" t="s">
        <v>372</v>
      </c>
      <c r="F30" s="172" t="s">
        <v>377</v>
      </c>
      <c r="G30" s="179" t="s">
        <v>380</v>
      </c>
      <c r="H30" s="173"/>
      <c r="I30" s="174" t="e">
        <f>IF(#REF!=0,IF(#REF!=0,0,1),1)</f>
        <v>#REF!</v>
      </c>
      <c r="J30" s="175" t="s">
        <v>393</v>
      </c>
      <c r="K30" s="176"/>
      <c r="L30" s="177">
        <f t="shared" si="6"/>
        <v>0</v>
      </c>
      <c r="M30" s="176">
        <f>5729-5729</f>
        <v>0</v>
      </c>
      <c r="N30" s="176"/>
      <c r="O30" s="176"/>
      <c r="P30" s="177"/>
      <c r="Q30" s="178" t="e">
        <f>M30-#REF!</f>
        <v>#REF!</v>
      </c>
      <c r="T30" s="160"/>
      <c r="U30" s="160"/>
    </row>
    <row r="31" spans="1:21" ht="24.75" customHeight="1">
      <c r="A31" s="179" t="s">
        <v>372</v>
      </c>
      <c r="B31" s="179" t="s">
        <v>394</v>
      </c>
      <c r="C31" s="179" t="s">
        <v>279</v>
      </c>
      <c r="D31" s="179" t="s">
        <v>284</v>
      </c>
      <c r="E31" s="179" t="s">
        <v>372</v>
      </c>
      <c r="F31" s="172" t="s">
        <v>377</v>
      </c>
      <c r="G31" s="179" t="s">
        <v>380</v>
      </c>
      <c r="H31" s="173"/>
      <c r="I31" s="174" t="e">
        <f>IF(#REF!=0,IF(#REF!=0,0,1),1)</f>
        <v>#REF!</v>
      </c>
      <c r="J31" s="175" t="s">
        <v>395</v>
      </c>
      <c r="K31" s="176"/>
      <c r="L31" s="177">
        <f t="shared" si="6"/>
        <v>4345</v>
      </c>
      <c r="M31" s="176">
        <f>4200+45+50</f>
        <v>4295</v>
      </c>
      <c r="N31" s="176"/>
      <c r="O31" s="176">
        <v>50</v>
      </c>
      <c r="P31" s="177"/>
      <c r="Q31" s="178" t="e">
        <f>M31-#REF!</f>
        <v>#REF!</v>
      </c>
      <c r="T31" s="160"/>
      <c r="U31" s="160"/>
    </row>
    <row r="32" spans="1:21" ht="24.75" customHeight="1">
      <c r="A32" s="179" t="s">
        <v>372</v>
      </c>
      <c r="B32" s="179" t="s">
        <v>396</v>
      </c>
      <c r="C32" s="179" t="s">
        <v>279</v>
      </c>
      <c r="D32" s="179" t="s">
        <v>284</v>
      </c>
      <c r="E32" s="179" t="s">
        <v>372</v>
      </c>
      <c r="F32" s="172" t="s">
        <v>377</v>
      </c>
      <c r="G32" s="179" t="s">
        <v>380</v>
      </c>
      <c r="H32" s="173"/>
      <c r="I32" s="174" t="e">
        <f>IF(#REF!=0,IF(#REF!=0,0,1),1)</f>
        <v>#REF!</v>
      </c>
      <c r="J32" s="175" t="s">
        <v>397</v>
      </c>
      <c r="K32" s="176"/>
      <c r="L32" s="177">
        <f t="shared" si="6"/>
        <v>12246</v>
      </c>
      <c r="M32" s="176">
        <f>11921</f>
        <v>11921</v>
      </c>
      <c r="N32" s="176"/>
      <c r="O32" s="176">
        <v>325</v>
      </c>
      <c r="P32" s="177"/>
      <c r="Q32" s="178" t="e">
        <f>M32-#REF!</f>
        <v>#REF!</v>
      </c>
      <c r="T32" s="160"/>
      <c r="U32" s="160"/>
    </row>
    <row r="33" spans="1:21" ht="24.75" customHeight="1">
      <c r="A33" s="179" t="s">
        <v>372</v>
      </c>
      <c r="B33" s="179" t="s">
        <v>398</v>
      </c>
      <c r="C33" s="179" t="s">
        <v>279</v>
      </c>
      <c r="D33" s="179" t="s">
        <v>284</v>
      </c>
      <c r="E33" s="179" t="s">
        <v>372</v>
      </c>
      <c r="F33" s="172" t="s">
        <v>377</v>
      </c>
      <c r="G33" s="179" t="s">
        <v>380</v>
      </c>
      <c r="H33" s="173"/>
      <c r="I33" s="174" t="e">
        <f>IF(#REF!=0,IF(#REF!=0,0,1),1)</f>
        <v>#REF!</v>
      </c>
      <c r="J33" s="175" t="s">
        <v>399</v>
      </c>
      <c r="K33" s="176"/>
      <c r="L33" s="177">
        <f t="shared" si="6"/>
        <v>10792</v>
      </c>
      <c r="M33" s="176">
        <f>8430+2262</f>
        <v>10692</v>
      </c>
      <c r="N33" s="176"/>
      <c r="O33" s="176">
        <v>100</v>
      </c>
      <c r="P33" s="177"/>
      <c r="Q33" s="178" t="e">
        <f>M33-#REF!</f>
        <v>#REF!</v>
      </c>
      <c r="T33" s="160"/>
      <c r="U33" s="160"/>
    </row>
    <row r="34" spans="1:21" ht="55.5" customHeight="1">
      <c r="A34" s="179" t="s">
        <v>372</v>
      </c>
      <c r="B34" s="179" t="s">
        <v>400</v>
      </c>
      <c r="C34" s="179" t="s">
        <v>279</v>
      </c>
      <c r="D34" s="179" t="s">
        <v>286</v>
      </c>
      <c r="E34" s="179" t="s">
        <v>372</v>
      </c>
      <c r="F34" s="179" t="s">
        <v>401</v>
      </c>
      <c r="G34" s="179" t="s">
        <v>402</v>
      </c>
      <c r="H34" s="173"/>
      <c r="I34" s="174"/>
      <c r="J34" s="185" t="s">
        <v>403</v>
      </c>
      <c r="K34" s="176"/>
      <c r="L34" s="177">
        <f t="shared" si="6"/>
        <v>5319</v>
      </c>
      <c r="M34" s="176">
        <f>7819-2500</f>
        <v>5319</v>
      </c>
      <c r="N34" s="176"/>
      <c r="O34" s="176"/>
      <c r="P34" s="177"/>
      <c r="Q34" s="178" t="e">
        <f>M34-#REF!</f>
        <v>#REF!</v>
      </c>
      <c r="R34">
        <v>-2500</v>
      </c>
      <c r="T34" s="160"/>
      <c r="U34" s="160"/>
    </row>
    <row r="35" spans="1:21" ht="37.5" customHeight="1">
      <c r="A35" s="179" t="s">
        <v>372</v>
      </c>
      <c r="B35" s="179" t="s">
        <v>382</v>
      </c>
      <c r="C35" s="179" t="s">
        <v>279</v>
      </c>
      <c r="D35" s="179" t="s">
        <v>369</v>
      </c>
      <c r="E35" s="179" t="s">
        <v>372</v>
      </c>
      <c r="F35" s="179" t="s">
        <v>404</v>
      </c>
      <c r="G35" s="179" t="s">
        <v>405</v>
      </c>
      <c r="H35" s="184"/>
      <c r="I35" s="174"/>
      <c r="J35" s="175" t="s">
        <v>406</v>
      </c>
      <c r="K35" s="176"/>
      <c r="L35" s="177">
        <f t="shared" si="6"/>
        <v>15000</v>
      </c>
      <c r="M35" s="176">
        <f>25000-10000</f>
        <v>15000</v>
      </c>
      <c r="N35" s="176"/>
      <c r="O35" s="176"/>
      <c r="P35" s="177"/>
      <c r="Q35" s="178" t="e">
        <f>M35-#REF!</f>
        <v>#REF!</v>
      </c>
      <c r="T35" s="160"/>
      <c r="U35" s="160"/>
    </row>
    <row r="36" spans="1:21" ht="30.75" customHeight="1">
      <c r="A36" s="179" t="s">
        <v>372</v>
      </c>
      <c r="B36" s="179" t="s">
        <v>382</v>
      </c>
      <c r="C36" s="179" t="s">
        <v>279</v>
      </c>
      <c r="D36" s="179" t="s">
        <v>370</v>
      </c>
      <c r="E36" s="179" t="s">
        <v>372</v>
      </c>
      <c r="F36" s="179" t="s">
        <v>407</v>
      </c>
      <c r="G36" s="179" t="s">
        <v>408</v>
      </c>
      <c r="H36" s="184"/>
      <c r="I36" s="174"/>
      <c r="J36" s="175" t="s">
        <v>289</v>
      </c>
      <c r="K36" s="176"/>
      <c r="L36" s="177">
        <f t="shared" si="6"/>
        <v>1000</v>
      </c>
      <c r="M36" s="176">
        <f>3384-2384</f>
        <v>1000</v>
      </c>
      <c r="N36" s="176"/>
      <c r="O36" s="176"/>
      <c r="P36" s="177"/>
      <c r="Q36" s="178" t="e">
        <f>M36-#REF!</f>
        <v>#REF!</v>
      </c>
      <c r="R36">
        <v>-2384</v>
      </c>
      <c r="T36" s="160"/>
      <c r="U36" s="160"/>
    </row>
    <row r="37" spans="1:21" ht="19.5" customHeight="1" hidden="1">
      <c r="A37" s="179" t="s">
        <v>372</v>
      </c>
      <c r="B37" s="179"/>
      <c r="C37" s="179" t="s">
        <v>279</v>
      </c>
      <c r="D37" s="179" t="s">
        <v>371</v>
      </c>
      <c r="E37" s="179" t="s">
        <v>372</v>
      </c>
      <c r="F37" s="179" t="s">
        <v>373</v>
      </c>
      <c r="G37" s="179" t="s">
        <v>409</v>
      </c>
      <c r="H37" s="174"/>
      <c r="I37" s="174"/>
      <c r="J37" s="175" t="s">
        <v>410</v>
      </c>
      <c r="K37" s="176"/>
      <c r="L37" s="177">
        <f t="shared" si="6"/>
        <v>0</v>
      </c>
      <c r="M37" s="176">
        <v>0</v>
      </c>
      <c r="N37" s="176"/>
      <c r="O37" s="176"/>
      <c r="P37" s="177"/>
      <c r="Q37" s="178" t="e">
        <f>M37-#REF!</f>
        <v>#REF!</v>
      </c>
      <c r="T37" s="160"/>
      <c r="U37" s="160"/>
    </row>
    <row r="38" spans="1:21" ht="22.5" customHeight="1" hidden="1">
      <c r="A38" s="179" t="s">
        <v>372</v>
      </c>
      <c r="B38" s="179" t="s">
        <v>400</v>
      </c>
      <c r="C38" s="179" t="s">
        <v>279</v>
      </c>
      <c r="D38" s="179" t="s">
        <v>371</v>
      </c>
      <c r="E38" s="179" t="s">
        <v>372</v>
      </c>
      <c r="F38" s="172" t="s">
        <v>377</v>
      </c>
      <c r="G38" s="179" t="s">
        <v>409</v>
      </c>
      <c r="H38" s="184"/>
      <c r="I38" s="186" t="e">
        <f>IF(#REF!=0,IF(#REF!=0,0,1),1)</f>
        <v>#REF!</v>
      </c>
      <c r="J38" s="175" t="s">
        <v>411</v>
      </c>
      <c r="K38" s="187"/>
      <c r="L38" s="188">
        <f t="shared" si="6"/>
        <v>1063</v>
      </c>
      <c r="M38" s="176">
        <f>949+114</f>
        <v>1063</v>
      </c>
      <c r="N38" s="187"/>
      <c r="O38" s="187"/>
      <c r="P38" s="188"/>
      <c r="Q38" s="178" t="e">
        <f>M38-#REF!</f>
        <v>#REF!</v>
      </c>
      <c r="T38" s="160"/>
      <c r="U38" s="160"/>
    </row>
    <row r="39" spans="1:56" ht="36.75" customHeight="1" hidden="1">
      <c r="A39" s="179" t="s">
        <v>372</v>
      </c>
      <c r="B39" s="179"/>
      <c r="C39" s="179" t="s">
        <v>279</v>
      </c>
      <c r="D39" s="179" t="s">
        <v>371</v>
      </c>
      <c r="E39" s="179" t="s">
        <v>372</v>
      </c>
      <c r="F39" s="172" t="s">
        <v>377</v>
      </c>
      <c r="G39" s="179" t="s">
        <v>409</v>
      </c>
      <c r="H39" s="189"/>
      <c r="I39" s="190" t="e">
        <f>IF(#REF!=0,IF(#REF!=0,0,1),1)</f>
        <v>#REF!</v>
      </c>
      <c r="J39" s="191" t="s">
        <v>412</v>
      </c>
      <c r="K39" s="192"/>
      <c r="L39" s="193">
        <f t="shared" si="6"/>
        <v>0</v>
      </c>
      <c r="M39" s="192">
        <v>0</v>
      </c>
      <c r="N39" s="192"/>
      <c r="O39" s="192"/>
      <c r="P39" s="193"/>
      <c r="Q39" s="194" t="e">
        <f>M39-#REF!</f>
        <v>#REF!</v>
      </c>
      <c r="R39" s="195"/>
      <c r="S39" s="195"/>
      <c r="T39" s="160"/>
      <c r="U39" s="160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</row>
    <row r="40" spans="1:56" s="198" customFormat="1" ht="42" customHeight="1">
      <c r="A40" s="179" t="s">
        <v>372</v>
      </c>
      <c r="B40" s="179" t="s">
        <v>413</v>
      </c>
      <c r="C40" s="179" t="s">
        <v>279</v>
      </c>
      <c r="D40" s="179" t="s">
        <v>371</v>
      </c>
      <c r="E40" s="179" t="s">
        <v>372</v>
      </c>
      <c r="F40" s="172" t="s">
        <v>377</v>
      </c>
      <c r="G40" s="179" t="s">
        <v>409</v>
      </c>
      <c r="H40" s="196"/>
      <c r="I40" s="197" t="e">
        <f>IF(#REF!=0,IF(#REF!=0,0,1),1)</f>
        <v>#REF!</v>
      </c>
      <c r="J40" s="191" t="s">
        <v>414</v>
      </c>
      <c r="K40" s="192"/>
      <c r="L40" s="193">
        <f t="shared" si="6"/>
        <v>2348</v>
      </c>
      <c r="M40" s="192">
        <f>1543+805</f>
        <v>2348</v>
      </c>
      <c r="N40" s="192"/>
      <c r="O40" s="192"/>
      <c r="P40" s="193"/>
      <c r="Q40" s="194" t="e">
        <f>M40-#REF!</f>
        <v>#REF!</v>
      </c>
      <c r="R40" s="195"/>
      <c r="S40" s="195">
        <v>812</v>
      </c>
      <c r="T40" s="160"/>
      <c r="U40" s="160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</row>
    <row r="41" spans="1:56" s="198" customFormat="1" ht="42" customHeight="1">
      <c r="A41" s="179" t="s">
        <v>372</v>
      </c>
      <c r="B41" s="179" t="s">
        <v>379</v>
      </c>
      <c r="C41" s="179" t="s">
        <v>279</v>
      </c>
      <c r="D41" s="179" t="s">
        <v>371</v>
      </c>
      <c r="E41" s="179"/>
      <c r="F41" s="172" t="s">
        <v>377</v>
      </c>
      <c r="G41" s="179" t="s">
        <v>409</v>
      </c>
      <c r="H41" s="196"/>
      <c r="I41" s="197"/>
      <c r="J41" s="191" t="s">
        <v>415</v>
      </c>
      <c r="K41" s="192"/>
      <c r="L41" s="193">
        <v>1100</v>
      </c>
      <c r="M41" s="192">
        <v>1100</v>
      </c>
      <c r="N41" s="192"/>
      <c r="O41" s="192"/>
      <c r="P41" s="193"/>
      <c r="Q41" s="194" t="e">
        <f>M41-#REF!</f>
        <v>#REF!</v>
      </c>
      <c r="R41" s="195"/>
      <c r="S41" s="195"/>
      <c r="T41" s="160"/>
      <c r="U41" s="160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</row>
    <row r="42" spans="1:56" s="198" customFormat="1" ht="63" customHeight="1">
      <c r="A42" s="179" t="s">
        <v>372</v>
      </c>
      <c r="B42" s="179" t="s">
        <v>396</v>
      </c>
      <c r="C42" s="179" t="s">
        <v>279</v>
      </c>
      <c r="D42" s="179" t="s">
        <v>371</v>
      </c>
      <c r="E42" s="179" t="s">
        <v>372</v>
      </c>
      <c r="F42" s="179" t="s">
        <v>416</v>
      </c>
      <c r="G42" s="179" t="s">
        <v>417</v>
      </c>
      <c r="H42" s="199">
        <v>262</v>
      </c>
      <c r="I42" s="197"/>
      <c r="J42" s="200" t="s">
        <v>418</v>
      </c>
      <c r="K42" s="201"/>
      <c r="L42" s="202">
        <f aca="true" t="shared" si="7" ref="L42:L51">SUM(M42:P42)</f>
        <v>1000</v>
      </c>
      <c r="M42" s="201">
        <v>0</v>
      </c>
      <c r="N42" s="201"/>
      <c r="O42" s="201"/>
      <c r="P42" s="202">
        <v>1000</v>
      </c>
      <c r="Q42" s="194" t="e">
        <f>M42-#REF!</f>
        <v>#REF!</v>
      </c>
      <c r="R42" s="195"/>
      <c r="S42" s="203"/>
      <c r="T42" s="160"/>
      <c r="U42" s="160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</row>
    <row r="43" spans="1:56" s="198" customFormat="1" ht="42.75" customHeight="1" hidden="1">
      <c r="A43" s="179" t="s">
        <v>372</v>
      </c>
      <c r="B43" s="179"/>
      <c r="C43" s="179" t="s">
        <v>279</v>
      </c>
      <c r="D43" s="179" t="s">
        <v>371</v>
      </c>
      <c r="E43" s="179" t="s">
        <v>372</v>
      </c>
      <c r="F43" s="179" t="s">
        <v>373</v>
      </c>
      <c r="G43" s="179" t="s">
        <v>417</v>
      </c>
      <c r="H43" s="204">
        <v>262</v>
      </c>
      <c r="I43" s="205" t="s">
        <v>419</v>
      </c>
      <c r="J43" s="200" t="s">
        <v>420</v>
      </c>
      <c r="K43" s="201"/>
      <c r="L43" s="202">
        <f t="shared" si="7"/>
        <v>0</v>
      </c>
      <c r="M43" s="201">
        <f>7932-7932</f>
        <v>0</v>
      </c>
      <c r="N43" s="201"/>
      <c r="O43" s="201"/>
      <c r="P43" s="202"/>
      <c r="Q43" s="194" t="e">
        <f>M43-#REF!</f>
        <v>#REF!</v>
      </c>
      <c r="R43" s="195">
        <v>-7932</v>
      </c>
      <c r="S43" s="195"/>
      <c r="T43" s="160"/>
      <c r="U43" s="160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</row>
    <row r="44" spans="1:21" ht="34.5" customHeight="1">
      <c r="A44" s="179" t="s">
        <v>372</v>
      </c>
      <c r="B44" s="206" t="s">
        <v>421</v>
      </c>
      <c r="C44" s="206" t="s">
        <v>279</v>
      </c>
      <c r="D44" s="206" t="s">
        <v>371</v>
      </c>
      <c r="E44" s="206" t="s">
        <v>372</v>
      </c>
      <c r="F44" s="206" t="s">
        <v>422</v>
      </c>
      <c r="G44" s="206" t="s">
        <v>409</v>
      </c>
      <c r="H44" s="207"/>
      <c r="I44" s="174"/>
      <c r="J44" s="208" t="s">
        <v>423</v>
      </c>
      <c r="K44" s="209"/>
      <c r="L44" s="209">
        <f t="shared" si="7"/>
        <v>1130</v>
      </c>
      <c r="M44" s="210">
        <f>SUM(M45:M47)</f>
        <v>1130</v>
      </c>
      <c r="N44" s="210">
        <f>SUM(N45:N47)</f>
        <v>0</v>
      </c>
      <c r="O44" s="210">
        <f>SUM(O45:O47)</f>
        <v>0</v>
      </c>
      <c r="P44" s="209">
        <f>SUM(P45:P47)</f>
        <v>0</v>
      </c>
      <c r="Q44" s="211" t="e">
        <f>M44-#REF!</f>
        <v>#REF!</v>
      </c>
      <c r="S44">
        <v>813</v>
      </c>
      <c r="T44" s="160"/>
      <c r="U44" s="160"/>
    </row>
    <row r="45" spans="1:21" ht="24.75" customHeight="1">
      <c r="A45" s="179" t="s">
        <v>372</v>
      </c>
      <c r="B45" s="206"/>
      <c r="C45" s="206" t="s">
        <v>279</v>
      </c>
      <c r="D45" s="206" t="s">
        <v>371</v>
      </c>
      <c r="E45" s="206" t="s">
        <v>372</v>
      </c>
      <c r="F45" s="206" t="s">
        <v>422</v>
      </c>
      <c r="G45" s="206" t="s">
        <v>409</v>
      </c>
      <c r="H45" s="207"/>
      <c r="I45" s="174"/>
      <c r="J45" s="175" t="s">
        <v>424</v>
      </c>
      <c r="K45" s="176"/>
      <c r="L45" s="188">
        <f t="shared" si="7"/>
        <v>666</v>
      </c>
      <c r="M45" s="187">
        <v>666</v>
      </c>
      <c r="N45" s="187"/>
      <c r="O45" s="187"/>
      <c r="P45" s="188"/>
      <c r="Q45" s="178" t="e">
        <f>M45-#REF!</f>
        <v>#REF!</v>
      </c>
      <c r="T45" s="160"/>
      <c r="U45" s="160"/>
    </row>
    <row r="46" spans="1:21" ht="24.75" customHeight="1">
      <c r="A46" s="179" t="s">
        <v>372</v>
      </c>
      <c r="B46" s="206"/>
      <c r="C46" s="206" t="s">
        <v>279</v>
      </c>
      <c r="D46" s="206" t="s">
        <v>371</v>
      </c>
      <c r="E46" s="206" t="s">
        <v>372</v>
      </c>
      <c r="F46" s="206" t="s">
        <v>422</v>
      </c>
      <c r="G46" s="206" t="s">
        <v>409</v>
      </c>
      <c r="H46" s="207"/>
      <c r="I46" s="174"/>
      <c r="J46" s="175" t="s">
        <v>425</v>
      </c>
      <c r="K46" s="176"/>
      <c r="L46" s="188">
        <f t="shared" si="7"/>
        <v>424</v>
      </c>
      <c r="M46" s="187">
        <v>424</v>
      </c>
      <c r="N46" s="187"/>
      <c r="O46" s="187"/>
      <c r="P46" s="188"/>
      <c r="Q46" s="178" t="e">
        <f>M46-#REF!</f>
        <v>#REF!</v>
      </c>
      <c r="T46" s="160"/>
      <c r="U46" s="160"/>
    </row>
    <row r="47" spans="1:21" ht="24.75" customHeight="1">
      <c r="A47" s="179" t="s">
        <v>372</v>
      </c>
      <c r="B47" s="206"/>
      <c r="C47" s="206" t="s">
        <v>279</v>
      </c>
      <c r="D47" s="206" t="s">
        <v>371</v>
      </c>
      <c r="E47" s="206" t="s">
        <v>372</v>
      </c>
      <c r="F47" s="206" t="s">
        <v>422</v>
      </c>
      <c r="G47" s="206" t="s">
        <v>409</v>
      </c>
      <c r="H47" s="207"/>
      <c r="I47" s="174"/>
      <c r="J47" s="175" t="s">
        <v>426</v>
      </c>
      <c r="K47" s="176"/>
      <c r="L47" s="188">
        <f t="shared" si="7"/>
        <v>40</v>
      </c>
      <c r="M47" s="187">
        <v>40</v>
      </c>
      <c r="N47" s="187"/>
      <c r="O47" s="187"/>
      <c r="P47" s="188"/>
      <c r="Q47" s="178" t="e">
        <f>M47-#REF!</f>
        <v>#REF!</v>
      </c>
      <c r="T47" s="160"/>
      <c r="U47" s="160"/>
    </row>
    <row r="48" spans="1:21" ht="24.75" customHeight="1" hidden="1">
      <c r="A48" s="179" t="s">
        <v>372</v>
      </c>
      <c r="B48" s="212"/>
      <c r="C48" s="212" t="s">
        <v>279</v>
      </c>
      <c r="D48" s="212" t="s">
        <v>371</v>
      </c>
      <c r="E48" s="212" t="s">
        <v>372</v>
      </c>
      <c r="F48" s="212" t="s">
        <v>427</v>
      </c>
      <c r="G48" s="212" t="s">
        <v>428</v>
      </c>
      <c r="H48" s="213"/>
      <c r="I48" s="214" t="e">
        <f>IF(#REF!=0,IF(#REF!=0,0,1),1)</f>
        <v>#REF!</v>
      </c>
      <c r="J48" s="215" t="s">
        <v>429</v>
      </c>
      <c r="K48" s="216">
        <v>0</v>
      </c>
      <c r="L48" s="217">
        <f t="shared" si="7"/>
        <v>0</v>
      </c>
      <c r="M48" s="216">
        <v>0</v>
      </c>
      <c r="N48" s="216">
        <v>0</v>
      </c>
      <c r="O48" s="216">
        <v>0</v>
      </c>
      <c r="P48" s="217">
        <v>0</v>
      </c>
      <c r="Q48" s="218" t="e">
        <f>M48-#REF!</f>
        <v>#REF!</v>
      </c>
      <c r="T48" s="160"/>
      <c r="U48" s="160"/>
    </row>
    <row r="49" spans="1:21" ht="24.75" customHeight="1">
      <c r="A49" s="179" t="s">
        <v>372</v>
      </c>
      <c r="B49" s="219" t="s">
        <v>382</v>
      </c>
      <c r="C49" s="219" t="s">
        <v>279</v>
      </c>
      <c r="D49" s="219" t="s">
        <v>371</v>
      </c>
      <c r="E49" s="219" t="s">
        <v>372</v>
      </c>
      <c r="F49" s="219" t="s">
        <v>427</v>
      </c>
      <c r="G49" s="219" t="s">
        <v>428</v>
      </c>
      <c r="H49" s="220"/>
      <c r="I49" s="221" t="e">
        <f>IF(#REF!=0,IF(#REF!=0,0,1),1)</f>
        <v>#REF!</v>
      </c>
      <c r="J49" s="208" t="s">
        <v>430</v>
      </c>
      <c r="K49" s="222">
        <f>K50+K51</f>
        <v>0</v>
      </c>
      <c r="L49" s="223">
        <f t="shared" si="7"/>
        <v>-43799</v>
      </c>
      <c r="M49" s="222">
        <f>M50+M51</f>
        <v>-43799</v>
      </c>
      <c r="N49" s="222">
        <f>N50+N51</f>
        <v>0</v>
      </c>
      <c r="O49" s="222">
        <f>O50+O51</f>
        <v>0</v>
      </c>
      <c r="P49" s="223">
        <f>P50+P51</f>
        <v>0</v>
      </c>
      <c r="Q49" s="211" t="e">
        <f>M49-#REF!</f>
        <v>#REF!</v>
      </c>
      <c r="T49" s="160"/>
      <c r="U49" s="160"/>
    </row>
    <row r="50" spans="1:21" ht="24.75" customHeight="1">
      <c r="A50" s="179" t="s">
        <v>372</v>
      </c>
      <c r="B50" s="179"/>
      <c r="C50" s="179" t="s">
        <v>279</v>
      </c>
      <c r="D50" s="179" t="s">
        <v>371</v>
      </c>
      <c r="E50" s="179" t="s">
        <v>372</v>
      </c>
      <c r="F50" s="224" t="s">
        <v>427</v>
      </c>
      <c r="G50" s="179" t="s">
        <v>428</v>
      </c>
      <c r="H50" s="199"/>
      <c r="I50" s="225" t="e">
        <f>IF(#REF!=0,IF(#REF!=0,0,1),1)</f>
        <v>#REF!</v>
      </c>
      <c r="J50" s="175" t="s">
        <v>431</v>
      </c>
      <c r="K50" s="176"/>
      <c r="L50" s="177">
        <f t="shared" si="7"/>
        <v>-43799</v>
      </c>
      <c r="M50" s="176">
        <v>-43799</v>
      </c>
      <c r="N50" s="176"/>
      <c r="O50" s="176"/>
      <c r="P50" s="177"/>
      <c r="Q50" s="178" t="e">
        <f>M50-#REF!</f>
        <v>#REF!</v>
      </c>
      <c r="T50" s="160"/>
      <c r="U50" s="160"/>
    </row>
    <row r="51" spans="1:21" ht="24.75" customHeight="1" hidden="1">
      <c r="A51" s="179" t="s">
        <v>372</v>
      </c>
      <c r="B51" s="179"/>
      <c r="C51" s="179" t="s">
        <v>279</v>
      </c>
      <c r="D51" s="179" t="s">
        <v>371</v>
      </c>
      <c r="E51" s="179" t="s">
        <v>372</v>
      </c>
      <c r="F51" s="179" t="s">
        <v>427</v>
      </c>
      <c r="G51" s="179"/>
      <c r="H51" s="226"/>
      <c r="I51" s="227" t="e">
        <f>IF(#REF!=0,IF(#REF!=0,0,1),1)</f>
        <v>#REF!</v>
      </c>
      <c r="J51" s="175" t="s">
        <v>432</v>
      </c>
      <c r="K51" s="176"/>
      <c r="L51" s="177">
        <f t="shared" si="7"/>
        <v>0</v>
      </c>
      <c r="M51" s="176"/>
      <c r="N51" s="176"/>
      <c r="O51" s="176"/>
      <c r="P51" s="177"/>
      <c r="Q51" s="178" t="e">
        <f>M51-#REF!</f>
        <v>#REF!</v>
      </c>
      <c r="T51" s="160"/>
      <c r="U51" s="160"/>
    </row>
    <row r="52" spans="1:21" ht="24.75" customHeight="1" hidden="1">
      <c r="A52" s="179" t="s">
        <v>372</v>
      </c>
      <c r="B52" s="179"/>
      <c r="C52" s="179" t="s">
        <v>279</v>
      </c>
      <c r="D52" s="179" t="s">
        <v>371</v>
      </c>
      <c r="E52" s="179" t="s">
        <v>372</v>
      </c>
      <c r="F52" s="179" t="s">
        <v>433</v>
      </c>
      <c r="G52" s="179" t="s">
        <v>434</v>
      </c>
      <c r="H52" s="174">
        <v>310</v>
      </c>
      <c r="I52" s="174"/>
      <c r="J52" s="175" t="s">
        <v>435</v>
      </c>
      <c r="K52" s="176"/>
      <c r="L52" s="177"/>
      <c r="M52" s="176"/>
      <c r="N52" s="176"/>
      <c r="O52" s="176"/>
      <c r="P52" s="177"/>
      <c r="Q52" s="178" t="e">
        <f>M52-#REF!</f>
        <v>#REF!</v>
      </c>
      <c r="T52" s="160"/>
      <c r="U52" s="160"/>
    </row>
    <row r="53" spans="1:21" s="232" customFormat="1" ht="24.75" customHeight="1" hidden="1" outlineLevel="1">
      <c r="A53" s="155"/>
      <c r="B53" s="155"/>
      <c r="C53" s="155" t="s">
        <v>292</v>
      </c>
      <c r="D53" s="155" t="s">
        <v>280</v>
      </c>
      <c r="E53" s="155"/>
      <c r="F53" s="155"/>
      <c r="G53" s="155"/>
      <c r="H53" s="228"/>
      <c r="I53" s="228"/>
      <c r="J53" s="157" t="s">
        <v>436</v>
      </c>
      <c r="K53" s="229"/>
      <c r="L53" s="230">
        <f>L54</f>
        <v>0</v>
      </c>
      <c r="M53" s="229">
        <f>M54</f>
        <v>0</v>
      </c>
      <c r="N53" s="229">
        <f>N54</f>
        <v>0</v>
      </c>
      <c r="O53" s="229">
        <f>O54</f>
        <v>0</v>
      </c>
      <c r="P53" s="230">
        <f>P54</f>
        <v>0</v>
      </c>
      <c r="Q53" s="231"/>
      <c r="T53" s="160"/>
      <c r="U53" s="160"/>
    </row>
    <row r="54" spans="1:21" ht="45" customHeight="1" hidden="1" outlineLevel="1">
      <c r="A54" s="196" t="s">
        <v>372</v>
      </c>
      <c r="B54" s="196"/>
      <c r="C54" s="196" t="s">
        <v>279</v>
      </c>
      <c r="D54" s="196" t="s">
        <v>371</v>
      </c>
      <c r="E54" s="196" t="s">
        <v>372</v>
      </c>
      <c r="F54" s="196" t="s">
        <v>373</v>
      </c>
      <c r="G54" s="196" t="s">
        <v>409</v>
      </c>
      <c r="H54" s="174" t="s">
        <v>437</v>
      </c>
      <c r="I54" s="174"/>
      <c r="J54" s="208" t="s">
        <v>423</v>
      </c>
      <c r="K54" s="176"/>
      <c r="L54" s="209">
        <f>SUM(M54:P54)</f>
        <v>0</v>
      </c>
      <c r="M54" s="210">
        <f>SUM(M55:M57)</f>
        <v>0</v>
      </c>
      <c r="N54" s="210">
        <f>SUM(N55:N57)</f>
        <v>0</v>
      </c>
      <c r="O54" s="210">
        <f>SUM(O55:O57)</f>
        <v>0</v>
      </c>
      <c r="P54" s="209">
        <f>SUM(P55:P57)</f>
        <v>0</v>
      </c>
      <c r="Q54" s="233"/>
      <c r="T54" s="160"/>
      <c r="U54" s="160"/>
    </row>
    <row r="55" spans="1:21" ht="24.75" customHeight="1" hidden="1" outlineLevel="1">
      <c r="A55" s="196" t="s">
        <v>372</v>
      </c>
      <c r="B55" s="196"/>
      <c r="C55" s="196" t="s">
        <v>292</v>
      </c>
      <c r="D55" s="196" t="s">
        <v>292</v>
      </c>
      <c r="E55" s="196" t="s">
        <v>372</v>
      </c>
      <c r="F55" s="196" t="s">
        <v>438</v>
      </c>
      <c r="G55" s="196" t="s">
        <v>439</v>
      </c>
      <c r="H55" s="174" t="s">
        <v>440</v>
      </c>
      <c r="I55" s="174"/>
      <c r="J55" s="175" t="s">
        <v>424</v>
      </c>
      <c r="K55" s="176"/>
      <c r="L55" s="188">
        <f>SUM(M55:P55)</f>
        <v>0</v>
      </c>
      <c r="M55" s="187"/>
      <c r="N55" s="187"/>
      <c r="O55" s="187"/>
      <c r="P55" s="188"/>
      <c r="Q55" s="234"/>
      <c r="T55" s="160"/>
      <c r="U55" s="160"/>
    </row>
    <row r="56" spans="1:21" ht="24.75" customHeight="1" hidden="1" outlineLevel="1">
      <c r="A56" s="179" t="s">
        <v>372</v>
      </c>
      <c r="B56" s="179"/>
      <c r="C56" s="179" t="s">
        <v>292</v>
      </c>
      <c r="D56" s="179" t="s">
        <v>292</v>
      </c>
      <c r="E56" s="179" t="s">
        <v>372</v>
      </c>
      <c r="F56" s="179" t="s">
        <v>438</v>
      </c>
      <c r="G56" s="179" t="s">
        <v>439</v>
      </c>
      <c r="H56" s="174"/>
      <c r="I56" s="174"/>
      <c r="J56" s="175" t="s">
        <v>425</v>
      </c>
      <c r="K56" s="176"/>
      <c r="L56" s="188">
        <f>SUM(M56:P56)</f>
        <v>0</v>
      </c>
      <c r="M56" s="187"/>
      <c r="N56" s="187"/>
      <c r="O56" s="187"/>
      <c r="P56" s="188"/>
      <c r="Q56" s="234"/>
      <c r="T56" s="160"/>
      <c r="U56" s="160"/>
    </row>
    <row r="57" spans="1:21" ht="24.75" customHeight="1" hidden="1" outlineLevel="1">
      <c r="A57" s="179" t="s">
        <v>372</v>
      </c>
      <c r="B57" s="179"/>
      <c r="C57" s="179" t="s">
        <v>292</v>
      </c>
      <c r="D57" s="179" t="s">
        <v>292</v>
      </c>
      <c r="E57" s="179" t="s">
        <v>372</v>
      </c>
      <c r="F57" s="179" t="s">
        <v>438</v>
      </c>
      <c r="G57" s="179" t="s">
        <v>439</v>
      </c>
      <c r="H57" s="174"/>
      <c r="I57" s="174"/>
      <c r="J57" s="175" t="s">
        <v>426</v>
      </c>
      <c r="K57" s="176"/>
      <c r="L57" s="188">
        <f>SUM(M57:P57)</f>
        <v>0</v>
      </c>
      <c r="M57" s="187"/>
      <c r="N57" s="187"/>
      <c r="O57" s="187"/>
      <c r="P57" s="188"/>
      <c r="Q57" s="234"/>
      <c r="T57" s="160"/>
      <c r="U57" s="160"/>
    </row>
    <row r="58" spans="1:21" ht="33.75" customHeight="1" collapsed="1">
      <c r="A58" s="155"/>
      <c r="B58" s="155"/>
      <c r="C58" s="155" t="s">
        <v>282</v>
      </c>
      <c r="D58" s="155" t="s">
        <v>280</v>
      </c>
      <c r="E58" s="155"/>
      <c r="F58" s="155"/>
      <c r="G58" s="155"/>
      <c r="H58" s="156">
        <v>0</v>
      </c>
      <c r="I58" s="156" t="e">
        <f>IF(#REF!=0,IF(#REF!=0,0,1),1)</f>
        <v>#REF!</v>
      </c>
      <c r="J58" s="157" t="s">
        <v>441</v>
      </c>
      <c r="K58" s="158">
        <f>K64+K72</f>
        <v>0</v>
      </c>
      <c r="L58" s="158">
        <f aca="true" t="shared" si="8" ref="L58:Q58">L64+L72+L73+L74+L78</f>
        <v>123551</v>
      </c>
      <c r="M58" s="158">
        <f t="shared" si="8"/>
        <v>112783</v>
      </c>
      <c r="N58" s="158">
        <f t="shared" si="8"/>
        <v>0</v>
      </c>
      <c r="O58" s="158">
        <f t="shared" si="8"/>
        <v>5417</v>
      </c>
      <c r="P58" s="158">
        <f t="shared" si="8"/>
        <v>5351</v>
      </c>
      <c r="Q58" s="235" t="e">
        <f t="shared" si="8"/>
        <v>#REF!</v>
      </c>
      <c r="T58" s="160"/>
      <c r="U58" s="160"/>
    </row>
    <row r="59" spans="1:21" s="236" customFormat="1" ht="24.75" customHeight="1" hidden="1" outlineLevel="1">
      <c r="A59" s="161"/>
      <c r="B59" s="161"/>
      <c r="C59" s="161"/>
      <c r="D59" s="161"/>
      <c r="E59" s="161"/>
      <c r="F59" s="161"/>
      <c r="G59" s="161"/>
      <c r="H59" s="162"/>
      <c r="I59" s="162"/>
      <c r="J59" s="163"/>
      <c r="K59" s="164"/>
      <c r="L59" s="164">
        <f>SUM(L60:L63)</f>
        <v>123551</v>
      </c>
      <c r="M59" s="164">
        <f>SUM(M60:M63)</f>
        <v>112783</v>
      </c>
      <c r="N59" s="164">
        <f>SUM(N60:N63)</f>
        <v>0</v>
      </c>
      <c r="O59" s="164">
        <f>SUM(O60:O63)</f>
        <v>5417</v>
      </c>
      <c r="P59" s="164">
        <f>SUM(P60:P63)</f>
        <v>5351</v>
      </c>
      <c r="Q59" s="178" t="e">
        <f>M59-#REF!</f>
        <v>#REF!</v>
      </c>
      <c r="T59" s="160"/>
      <c r="U59" s="160"/>
    </row>
    <row r="60" spans="1:21" s="236" customFormat="1" ht="24.75" customHeight="1" hidden="1" outlineLevel="1">
      <c r="A60" s="161"/>
      <c r="B60" s="161"/>
      <c r="C60" s="161" t="s">
        <v>282</v>
      </c>
      <c r="D60" s="161" t="s">
        <v>292</v>
      </c>
      <c r="E60" s="161"/>
      <c r="F60" s="161"/>
      <c r="G60" s="161"/>
      <c r="H60" s="162"/>
      <c r="I60" s="162"/>
      <c r="J60" s="163"/>
      <c r="K60" s="164"/>
      <c r="L60" s="164">
        <f>L64+L72</f>
        <v>73359</v>
      </c>
      <c r="M60" s="164">
        <f>M64+M72</f>
        <v>70260</v>
      </c>
      <c r="N60" s="164">
        <f>N64+N72</f>
        <v>0</v>
      </c>
      <c r="O60" s="164">
        <f>O64+O72</f>
        <v>3099</v>
      </c>
      <c r="P60" s="164">
        <f>P64+P72</f>
        <v>0</v>
      </c>
      <c r="Q60" s="178" t="e">
        <f>M60-#REF!</f>
        <v>#REF!</v>
      </c>
      <c r="T60" s="160"/>
      <c r="U60" s="160"/>
    </row>
    <row r="61" spans="1:21" s="236" customFormat="1" ht="24.75" customHeight="1" hidden="1" outlineLevel="1">
      <c r="A61" s="161"/>
      <c r="B61" s="161"/>
      <c r="C61" s="161" t="s">
        <v>282</v>
      </c>
      <c r="D61" s="161" t="s">
        <v>294</v>
      </c>
      <c r="E61" s="161"/>
      <c r="F61" s="161"/>
      <c r="G61" s="161"/>
      <c r="H61" s="162"/>
      <c r="I61" s="162"/>
      <c r="J61" s="163"/>
      <c r="K61" s="164"/>
      <c r="L61" s="164">
        <f aca="true" t="shared" si="9" ref="L61:P62">L73</f>
        <v>6657</v>
      </c>
      <c r="M61" s="164">
        <f t="shared" si="9"/>
        <v>6027</v>
      </c>
      <c r="N61" s="164">
        <f t="shared" si="9"/>
        <v>0</v>
      </c>
      <c r="O61" s="164">
        <f t="shared" si="9"/>
        <v>630</v>
      </c>
      <c r="P61" s="164">
        <f t="shared" si="9"/>
        <v>0</v>
      </c>
      <c r="Q61" s="178" t="e">
        <f>M61-#REF!</f>
        <v>#REF!</v>
      </c>
      <c r="T61" s="160"/>
      <c r="U61" s="160"/>
    </row>
    <row r="62" spans="1:21" s="236" customFormat="1" ht="24.75" customHeight="1" hidden="1" outlineLevel="1">
      <c r="A62" s="161"/>
      <c r="B62" s="161"/>
      <c r="C62" s="161" t="s">
        <v>282</v>
      </c>
      <c r="D62" s="161" t="s">
        <v>330</v>
      </c>
      <c r="E62" s="161"/>
      <c r="F62" s="161"/>
      <c r="G62" s="161"/>
      <c r="H62" s="162"/>
      <c r="I62" s="162"/>
      <c r="J62" s="163"/>
      <c r="K62" s="164"/>
      <c r="L62" s="164">
        <f t="shared" si="9"/>
        <v>38184</v>
      </c>
      <c r="M62" s="164">
        <f t="shared" si="9"/>
        <v>36496</v>
      </c>
      <c r="N62" s="164">
        <f t="shared" si="9"/>
        <v>0</v>
      </c>
      <c r="O62" s="164">
        <f t="shared" si="9"/>
        <v>1688</v>
      </c>
      <c r="P62" s="164">
        <f t="shared" si="9"/>
        <v>0</v>
      </c>
      <c r="Q62" s="178" t="e">
        <f>M62-#REF!</f>
        <v>#REF!</v>
      </c>
      <c r="T62" s="160"/>
      <c r="U62" s="160"/>
    </row>
    <row r="63" spans="1:21" s="236" customFormat="1" ht="24.75" customHeight="1" hidden="1" outlineLevel="1">
      <c r="A63" s="161"/>
      <c r="B63" s="161"/>
      <c r="C63" s="161" t="s">
        <v>282</v>
      </c>
      <c r="D63" s="161" t="s">
        <v>370</v>
      </c>
      <c r="E63" s="161"/>
      <c r="F63" s="161"/>
      <c r="G63" s="161"/>
      <c r="H63" s="162"/>
      <c r="I63" s="162"/>
      <c r="J63" s="163"/>
      <c r="K63" s="164"/>
      <c r="L63" s="164">
        <f>L78</f>
        <v>5351</v>
      </c>
      <c r="M63" s="164">
        <f>M78</f>
        <v>0</v>
      </c>
      <c r="N63" s="164">
        <f>N78</f>
        <v>0</v>
      </c>
      <c r="O63" s="164">
        <f>O78</f>
        <v>0</v>
      </c>
      <c r="P63" s="164">
        <f>P78</f>
        <v>5351</v>
      </c>
      <c r="Q63" s="178" t="e">
        <f>M63-#REF!</f>
        <v>#REF!</v>
      </c>
      <c r="T63" s="160"/>
      <c r="U63" s="160"/>
    </row>
    <row r="64" spans="1:21" ht="24.75" customHeight="1" collapsed="1">
      <c r="A64" s="219" t="s">
        <v>442</v>
      </c>
      <c r="B64" s="219" t="s">
        <v>442</v>
      </c>
      <c r="C64" s="219" t="s">
        <v>282</v>
      </c>
      <c r="D64" s="219" t="s">
        <v>292</v>
      </c>
      <c r="E64" s="219" t="s">
        <v>442</v>
      </c>
      <c r="F64" s="219" t="s">
        <v>443</v>
      </c>
      <c r="G64" s="219" t="s">
        <v>372</v>
      </c>
      <c r="H64" s="237">
        <v>0</v>
      </c>
      <c r="I64" s="237" t="e">
        <f>IF(#REF!=0,IF(#REF!=0,0,1),1)</f>
        <v>#REF!</v>
      </c>
      <c r="J64" s="208" t="s">
        <v>444</v>
      </c>
      <c r="K64" s="210">
        <f aca="true" t="shared" si="10" ref="K64:P64">SUM(K65:K71)</f>
        <v>0</v>
      </c>
      <c r="L64" s="209">
        <f t="shared" si="10"/>
        <v>67842</v>
      </c>
      <c r="M64" s="210">
        <f t="shared" si="10"/>
        <v>65024</v>
      </c>
      <c r="N64" s="210">
        <f t="shared" si="10"/>
        <v>0</v>
      </c>
      <c r="O64" s="210">
        <f t="shared" si="10"/>
        <v>2818</v>
      </c>
      <c r="P64" s="209">
        <f t="shared" si="10"/>
        <v>0</v>
      </c>
      <c r="Q64" s="211" t="e">
        <f>M64-#REF!</f>
        <v>#REF!</v>
      </c>
      <c r="T64" s="160"/>
      <c r="U64" s="160"/>
    </row>
    <row r="65" spans="1:21" ht="24.75" customHeight="1">
      <c r="A65" s="179" t="s">
        <v>442</v>
      </c>
      <c r="B65" s="179"/>
      <c r="C65" s="179" t="s">
        <v>282</v>
      </c>
      <c r="D65" s="179" t="s">
        <v>292</v>
      </c>
      <c r="E65" s="179" t="s">
        <v>442</v>
      </c>
      <c r="F65" s="179" t="s">
        <v>443</v>
      </c>
      <c r="G65" s="179" t="s">
        <v>445</v>
      </c>
      <c r="H65" s="174"/>
      <c r="I65" s="174" t="e">
        <f>IF(#REF!=0,IF(#REF!=0,0,1),1)</f>
        <v>#REF!</v>
      </c>
      <c r="J65" s="175" t="s">
        <v>446</v>
      </c>
      <c r="K65" s="176"/>
      <c r="L65" s="177">
        <f aca="true" t="shared" si="11" ref="L65:L73">SUM(M65:P65)</f>
        <v>373</v>
      </c>
      <c r="M65" s="176">
        <v>373</v>
      </c>
      <c r="N65" s="176"/>
      <c r="O65" s="176">
        <v>0</v>
      </c>
      <c r="P65" s="177"/>
      <c r="Q65" s="178" t="e">
        <f>M65-#REF!</f>
        <v>#REF!</v>
      </c>
      <c r="T65" s="160"/>
      <c r="U65" s="160"/>
    </row>
    <row r="66" spans="1:21" ht="24.75" customHeight="1">
      <c r="A66" s="179" t="s">
        <v>442</v>
      </c>
      <c r="B66" s="179"/>
      <c r="C66" s="179" t="s">
        <v>282</v>
      </c>
      <c r="D66" s="179" t="s">
        <v>292</v>
      </c>
      <c r="E66" s="179" t="s">
        <v>442</v>
      </c>
      <c r="F66" s="179" t="s">
        <v>443</v>
      </c>
      <c r="G66" s="179" t="s">
        <v>445</v>
      </c>
      <c r="H66" s="174"/>
      <c r="I66" s="174" t="e">
        <f>IF(#REF!=0,IF(#REF!=0,0,1),1)</f>
        <v>#REF!</v>
      </c>
      <c r="J66" s="175" t="s">
        <v>447</v>
      </c>
      <c r="K66" s="176"/>
      <c r="L66" s="177">
        <f t="shared" si="11"/>
        <v>1520</v>
      </c>
      <c r="M66" s="176">
        <v>1520</v>
      </c>
      <c r="N66" s="176"/>
      <c r="O66" s="176">
        <v>0</v>
      </c>
      <c r="P66" s="177"/>
      <c r="Q66" s="178" t="e">
        <f>M66-#REF!</f>
        <v>#REF!</v>
      </c>
      <c r="T66" s="160"/>
      <c r="U66" s="160"/>
    </row>
    <row r="67" spans="1:21" ht="24.75" customHeight="1">
      <c r="A67" s="179" t="s">
        <v>442</v>
      </c>
      <c r="B67" s="179"/>
      <c r="C67" s="179" t="s">
        <v>282</v>
      </c>
      <c r="D67" s="179" t="s">
        <v>292</v>
      </c>
      <c r="E67" s="179" t="s">
        <v>442</v>
      </c>
      <c r="F67" s="179" t="s">
        <v>443</v>
      </c>
      <c r="G67" s="179" t="s">
        <v>445</v>
      </c>
      <c r="H67" s="174"/>
      <c r="I67" s="174" t="e">
        <f>IF(#REF!=0,IF(#REF!=0,0,1),1)</f>
        <v>#REF!</v>
      </c>
      <c r="J67" s="175" t="s">
        <v>448</v>
      </c>
      <c r="K67" s="176"/>
      <c r="L67" s="177">
        <f t="shared" si="11"/>
        <v>256</v>
      </c>
      <c r="M67" s="176">
        <v>256</v>
      </c>
      <c r="N67" s="176"/>
      <c r="O67" s="176">
        <v>0</v>
      </c>
      <c r="P67" s="177"/>
      <c r="Q67" s="178" t="e">
        <f>M67-#REF!</f>
        <v>#REF!</v>
      </c>
      <c r="T67" s="160"/>
      <c r="U67" s="160"/>
    </row>
    <row r="68" spans="1:21" ht="33" customHeight="1">
      <c r="A68" s="179" t="s">
        <v>442</v>
      </c>
      <c r="B68" s="179"/>
      <c r="C68" s="179" t="s">
        <v>282</v>
      </c>
      <c r="D68" s="179" t="s">
        <v>292</v>
      </c>
      <c r="E68" s="179" t="s">
        <v>442</v>
      </c>
      <c r="F68" s="179" t="s">
        <v>443</v>
      </c>
      <c r="G68" s="179" t="s">
        <v>445</v>
      </c>
      <c r="H68" s="174"/>
      <c r="I68" s="174" t="e">
        <f>IF(#REF!=0,IF(#REF!=0,0,1),1)</f>
        <v>#REF!</v>
      </c>
      <c r="J68" s="175" t="s">
        <v>449</v>
      </c>
      <c r="K68" s="176"/>
      <c r="L68" s="177">
        <f t="shared" si="11"/>
        <v>2303</v>
      </c>
      <c r="M68" s="176">
        <v>2303</v>
      </c>
      <c r="N68" s="176"/>
      <c r="O68" s="176">
        <v>0</v>
      </c>
      <c r="P68" s="177"/>
      <c r="Q68" s="178" t="e">
        <f>M68-#REF!</f>
        <v>#REF!</v>
      </c>
      <c r="T68" s="160"/>
      <c r="U68" s="160"/>
    </row>
    <row r="69" spans="1:21" ht="24.75" customHeight="1">
      <c r="A69" s="179" t="s">
        <v>442</v>
      </c>
      <c r="B69" s="179"/>
      <c r="C69" s="179" t="s">
        <v>282</v>
      </c>
      <c r="D69" s="179" t="s">
        <v>292</v>
      </c>
      <c r="E69" s="179" t="s">
        <v>442</v>
      </c>
      <c r="F69" s="179" t="s">
        <v>443</v>
      </c>
      <c r="G69" s="179" t="s">
        <v>445</v>
      </c>
      <c r="H69" s="174"/>
      <c r="I69" s="174" t="e">
        <f>IF(#REF!=0,IF(#REF!=0,0,1),1)</f>
        <v>#REF!</v>
      </c>
      <c r="J69" s="175" t="s">
        <v>450</v>
      </c>
      <c r="K69" s="176"/>
      <c r="L69" s="177">
        <f t="shared" si="11"/>
        <v>8584</v>
      </c>
      <c r="M69" s="176">
        <v>8484</v>
      </c>
      <c r="N69" s="176"/>
      <c r="O69" s="176">
        <v>100</v>
      </c>
      <c r="P69" s="177"/>
      <c r="Q69" s="178" t="e">
        <f>M69-#REF!</f>
        <v>#REF!</v>
      </c>
      <c r="T69" s="160"/>
      <c r="U69" s="160"/>
    </row>
    <row r="70" spans="1:21" ht="24.75" customHeight="1">
      <c r="A70" s="179" t="s">
        <v>442</v>
      </c>
      <c r="B70" s="179"/>
      <c r="C70" s="179" t="s">
        <v>282</v>
      </c>
      <c r="D70" s="179" t="s">
        <v>292</v>
      </c>
      <c r="E70" s="179" t="s">
        <v>442</v>
      </c>
      <c r="F70" s="179" t="s">
        <v>443</v>
      </c>
      <c r="G70" s="179" t="s">
        <v>445</v>
      </c>
      <c r="H70" s="186"/>
      <c r="I70" s="186" t="e">
        <f>IF(#REF!=0,IF(#REF!=0,0,1),1)</f>
        <v>#REF!</v>
      </c>
      <c r="J70" s="175" t="s">
        <v>451</v>
      </c>
      <c r="K70" s="238"/>
      <c r="L70" s="239">
        <f t="shared" si="11"/>
        <v>25170</v>
      </c>
      <c r="M70" s="238">
        <v>23752</v>
      </c>
      <c r="N70" s="238"/>
      <c r="O70" s="238">
        <v>1418</v>
      </c>
      <c r="P70" s="239"/>
      <c r="Q70" s="178" t="e">
        <f>M70-#REF!</f>
        <v>#REF!</v>
      </c>
      <c r="T70" s="160"/>
      <c r="U70" s="160"/>
    </row>
    <row r="71" spans="1:21" ht="24.75" customHeight="1">
      <c r="A71" s="179" t="s">
        <v>442</v>
      </c>
      <c r="B71" s="179"/>
      <c r="C71" s="179" t="s">
        <v>282</v>
      </c>
      <c r="D71" s="179" t="s">
        <v>292</v>
      </c>
      <c r="E71" s="179" t="s">
        <v>442</v>
      </c>
      <c r="F71" s="179" t="s">
        <v>443</v>
      </c>
      <c r="G71" s="179" t="s">
        <v>445</v>
      </c>
      <c r="H71" s="174"/>
      <c r="I71" s="174" t="e">
        <f>IF(#REF!=0,IF(#REF!=0,0,1),1)</f>
        <v>#REF!</v>
      </c>
      <c r="J71" s="175" t="s">
        <v>452</v>
      </c>
      <c r="K71" s="176"/>
      <c r="L71" s="177">
        <f t="shared" si="11"/>
        <v>29636</v>
      </c>
      <c r="M71" s="176">
        <v>28336</v>
      </c>
      <c r="N71" s="176"/>
      <c r="O71" s="176">
        <v>1300</v>
      </c>
      <c r="P71" s="177"/>
      <c r="Q71" s="178" t="e">
        <f>M71-#REF!</f>
        <v>#REF!</v>
      </c>
      <c r="T71" s="160"/>
      <c r="U71" s="160"/>
    </row>
    <row r="72" spans="1:21" ht="24.75" customHeight="1">
      <c r="A72" s="179" t="s">
        <v>442</v>
      </c>
      <c r="B72" s="179" t="s">
        <v>442</v>
      </c>
      <c r="C72" s="179" t="s">
        <v>282</v>
      </c>
      <c r="D72" s="179" t="s">
        <v>292</v>
      </c>
      <c r="E72" s="179" t="s">
        <v>442</v>
      </c>
      <c r="F72" s="179" t="s">
        <v>443</v>
      </c>
      <c r="G72" s="179" t="s">
        <v>445</v>
      </c>
      <c r="H72" s="174"/>
      <c r="I72" s="174" t="e">
        <f>IF(#REF!=0,IF(#REF!=0,0,1),1)</f>
        <v>#REF!</v>
      </c>
      <c r="J72" s="175" t="s">
        <v>453</v>
      </c>
      <c r="K72" s="176"/>
      <c r="L72" s="177">
        <f t="shared" si="11"/>
        <v>5517</v>
      </c>
      <c r="M72" s="176">
        <v>5236</v>
      </c>
      <c r="N72" s="176"/>
      <c r="O72" s="176">
        <v>281</v>
      </c>
      <c r="P72" s="177"/>
      <c r="Q72" s="178" t="e">
        <f>M72-#REF!</f>
        <v>#REF!</v>
      </c>
      <c r="T72" s="160"/>
      <c r="U72" s="160"/>
    </row>
    <row r="73" spans="1:21" ht="54">
      <c r="A73" s="179" t="s">
        <v>454</v>
      </c>
      <c r="B73" s="179" t="s">
        <v>455</v>
      </c>
      <c r="C73" s="179" t="s">
        <v>282</v>
      </c>
      <c r="D73" s="179" t="s">
        <v>294</v>
      </c>
      <c r="E73" s="179" t="s">
        <v>454</v>
      </c>
      <c r="F73" s="179" t="s">
        <v>443</v>
      </c>
      <c r="G73" s="179" t="s">
        <v>456</v>
      </c>
      <c r="H73" s="174"/>
      <c r="I73" s="174"/>
      <c r="J73" s="175" t="s">
        <v>457</v>
      </c>
      <c r="K73" s="176"/>
      <c r="L73" s="177">
        <f t="shared" si="11"/>
        <v>6657</v>
      </c>
      <c r="M73" s="176">
        <v>6027</v>
      </c>
      <c r="N73" s="176"/>
      <c r="O73" s="176">
        <v>630</v>
      </c>
      <c r="P73" s="177"/>
      <c r="Q73" s="178" t="e">
        <f>M73-#REF!</f>
        <v>#REF!</v>
      </c>
      <c r="T73" s="160"/>
      <c r="U73" s="160"/>
    </row>
    <row r="74" spans="1:21" ht="36">
      <c r="A74" s="219" t="s">
        <v>454</v>
      </c>
      <c r="B74" s="219" t="s">
        <v>454</v>
      </c>
      <c r="C74" s="219" t="s">
        <v>282</v>
      </c>
      <c r="D74" s="219" t="s">
        <v>330</v>
      </c>
      <c r="E74" s="219" t="s">
        <v>454</v>
      </c>
      <c r="F74" s="219" t="s">
        <v>458</v>
      </c>
      <c r="G74" s="219" t="s">
        <v>445</v>
      </c>
      <c r="H74" s="221"/>
      <c r="I74" s="221"/>
      <c r="J74" s="208" t="s">
        <v>459</v>
      </c>
      <c r="K74" s="176"/>
      <c r="L74" s="240">
        <f>L75+L76+L77</f>
        <v>38184</v>
      </c>
      <c r="M74" s="241">
        <f>M75+M76+M77</f>
        <v>36496</v>
      </c>
      <c r="N74" s="241">
        <f>N75+N76+N77</f>
        <v>0</v>
      </c>
      <c r="O74" s="241">
        <f>O75+O76+O77</f>
        <v>1688</v>
      </c>
      <c r="P74" s="240">
        <f>P75+P76+P77</f>
        <v>0</v>
      </c>
      <c r="Q74" s="211" t="e">
        <f>M74-#REF!</f>
        <v>#REF!</v>
      </c>
      <c r="T74" s="160"/>
      <c r="U74" s="160"/>
    </row>
    <row r="75" spans="1:21" ht="18.75">
      <c r="A75" s="179" t="s">
        <v>454</v>
      </c>
      <c r="B75" s="179"/>
      <c r="C75" s="179" t="s">
        <v>282</v>
      </c>
      <c r="D75" s="179" t="s">
        <v>330</v>
      </c>
      <c r="E75" s="179" t="s">
        <v>454</v>
      </c>
      <c r="F75" s="179" t="s">
        <v>460</v>
      </c>
      <c r="G75" s="179" t="s">
        <v>445</v>
      </c>
      <c r="H75" s="174"/>
      <c r="I75" s="174"/>
      <c r="J75" s="175" t="s">
        <v>461</v>
      </c>
      <c r="K75" s="176"/>
      <c r="L75" s="188">
        <f>SUM(M75:P75)</f>
        <v>23712</v>
      </c>
      <c r="M75" s="187">
        <f>22424-400</f>
        <v>22024</v>
      </c>
      <c r="N75" s="187"/>
      <c r="O75" s="187">
        <v>1688</v>
      </c>
      <c r="P75" s="188"/>
      <c r="Q75" s="178" t="e">
        <f>M75-#REF!</f>
        <v>#REF!</v>
      </c>
      <c r="T75" s="160"/>
      <c r="U75" s="160"/>
    </row>
    <row r="76" spans="1:21" ht="18.75">
      <c r="A76" s="179" t="s">
        <v>454</v>
      </c>
      <c r="B76" s="179"/>
      <c r="C76" s="179" t="s">
        <v>282</v>
      </c>
      <c r="D76" s="179" t="s">
        <v>330</v>
      </c>
      <c r="E76" s="179" t="s">
        <v>454</v>
      </c>
      <c r="F76" s="179" t="s">
        <v>460</v>
      </c>
      <c r="G76" s="179" t="s">
        <v>445</v>
      </c>
      <c r="H76" s="174"/>
      <c r="I76" s="174"/>
      <c r="J76" s="175" t="s">
        <v>462</v>
      </c>
      <c r="K76" s="176"/>
      <c r="L76" s="188">
        <f>SUM(M76:P76)</f>
        <v>11836</v>
      </c>
      <c r="M76" s="187">
        <f>12436-600</f>
        <v>11836</v>
      </c>
      <c r="N76" s="187"/>
      <c r="O76" s="187"/>
      <c r="P76" s="188"/>
      <c r="Q76" s="178" t="e">
        <f>M76-#REF!</f>
        <v>#REF!</v>
      </c>
      <c r="T76" s="160"/>
      <c r="U76" s="160"/>
    </row>
    <row r="77" spans="1:21" ht="24.75" customHeight="1">
      <c r="A77" s="179" t="s">
        <v>454</v>
      </c>
      <c r="B77" s="179"/>
      <c r="C77" s="179" t="s">
        <v>282</v>
      </c>
      <c r="D77" s="179" t="s">
        <v>330</v>
      </c>
      <c r="E77" s="179" t="s">
        <v>454</v>
      </c>
      <c r="F77" s="179" t="s">
        <v>460</v>
      </c>
      <c r="G77" s="179" t="s">
        <v>445</v>
      </c>
      <c r="H77" s="174"/>
      <c r="I77" s="174"/>
      <c r="J77" s="175" t="s">
        <v>463</v>
      </c>
      <c r="K77" s="176"/>
      <c r="L77" s="188">
        <f>SUM(M77:P77)</f>
        <v>2636</v>
      </c>
      <c r="M77" s="187">
        <v>2636</v>
      </c>
      <c r="N77" s="187"/>
      <c r="O77" s="187"/>
      <c r="P77" s="188"/>
      <c r="Q77" s="178" t="e">
        <f>M77-#REF!</f>
        <v>#REF!</v>
      </c>
      <c r="T77" s="160"/>
      <c r="U77" s="160"/>
    </row>
    <row r="78" spans="1:21" ht="24.75" customHeight="1">
      <c r="A78" s="179" t="s">
        <v>464</v>
      </c>
      <c r="B78" s="179" t="s">
        <v>398</v>
      </c>
      <c r="C78" s="179" t="s">
        <v>282</v>
      </c>
      <c r="D78" s="179" t="s">
        <v>370</v>
      </c>
      <c r="E78" s="179" t="s">
        <v>372</v>
      </c>
      <c r="F78" s="179" t="s">
        <v>465</v>
      </c>
      <c r="G78" s="179" t="s">
        <v>434</v>
      </c>
      <c r="H78" s="174">
        <v>310</v>
      </c>
      <c r="I78" s="174"/>
      <c r="J78" s="175" t="s">
        <v>435</v>
      </c>
      <c r="K78" s="176"/>
      <c r="L78" s="188">
        <f>SUM(M78:P78)</f>
        <v>5351</v>
      </c>
      <c r="M78" s="187"/>
      <c r="N78" s="187"/>
      <c r="O78" s="187"/>
      <c r="P78" s="188">
        <v>5351</v>
      </c>
      <c r="Q78" s="178" t="e">
        <f>M78-#REF!</f>
        <v>#REF!</v>
      </c>
      <c r="S78" s="242">
        <v>2</v>
      </c>
      <c r="T78" s="160"/>
      <c r="U78" s="160"/>
    </row>
    <row r="79" spans="1:21" ht="24.75" customHeight="1">
      <c r="A79" s="155"/>
      <c r="B79" s="155"/>
      <c r="C79" s="155" t="s">
        <v>284</v>
      </c>
      <c r="D79" s="155" t="s">
        <v>280</v>
      </c>
      <c r="E79" s="155"/>
      <c r="F79" s="155"/>
      <c r="G79" s="155"/>
      <c r="H79" s="156"/>
      <c r="I79" s="156" t="e">
        <f>IF(#REF!=0,IF(#REF!=0,0,1),1)</f>
        <v>#REF!</v>
      </c>
      <c r="J79" s="157" t="s">
        <v>298</v>
      </c>
      <c r="K79" s="158">
        <f>SUM(K85:K133)</f>
        <v>0</v>
      </c>
      <c r="L79" s="158">
        <f aca="true" t="shared" si="12" ref="L79:Q79">SUM(L85:L92)</f>
        <v>55914</v>
      </c>
      <c r="M79" s="158">
        <f t="shared" si="12"/>
        <v>46588</v>
      </c>
      <c r="N79" s="158">
        <f t="shared" si="12"/>
        <v>0</v>
      </c>
      <c r="O79" s="158">
        <f t="shared" si="12"/>
        <v>4326</v>
      </c>
      <c r="P79" s="158">
        <f t="shared" si="12"/>
        <v>5000</v>
      </c>
      <c r="Q79" s="235" t="e">
        <f t="shared" si="12"/>
        <v>#REF!</v>
      </c>
      <c r="T79" s="160"/>
      <c r="U79" s="160"/>
    </row>
    <row r="80" spans="1:21" ht="24.75" customHeight="1" hidden="1" outlineLevel="1" collapsed="1">
      <c r="A80" s="161"/>
      <c r="B80" s="161"/>
      <c r="C80" s="161"/>
      <c r="D80" s="161"/>
      <c r="E80" s="161"/>
      <c r="F80" s="161"/>
      <c r="G80" s="161"/>
      <c r="H80" s="162"/>
      <c r="I80" s="162"/>
      <c r="J80" s="163"/>
      <c r="K80" s="164"/>
      <c r="L80" s="164">
        <f>SUM(L81:L84)</f>
        <v>55914</v>
      </c>
      <c r="M80" s="164">
        <f>SUM(M81:M84)</f>
        <v>46588</v>
      </c>
      <c r="N80" s="164">
        <f>SUM(N81:N84)</f>
        <v>0</v>
      </c>
      <c r="O80" s="164">
        <f>SUM(O81:O84)</f>
        <v>4326</v>
      </c>
      <c r="P80" s="164">
        <f>SUM(P81:P84)</f>
        <v>5000</v>
      </c>
      <c r="Q80" s="243"/>
      <c r="T80" s="160"/>
      <c r="U80" s="160"/>
    </row>
    <row r="81" spans="1:21" ht="24.75" customHeight="1" hidden="1" outlineLevel="1">
      <c r="A81" s="161"/>
      <c r="B81" s="161"/>
      <c r="C81" s="161" t="s">
        <v>284</v>
      </c>
      <c r="D81" s="161" t="s">
        <v>299</v>
      </c>
      <c r="E81" s="161"/>
      <c r="F81" s="161"/>
      <c r="G81" s="161"/>
      <c r="H81" s="162"/>
      <c r="I81" s="162"/>
      <c r="J81" s="163"/>
      <c r="K81" s="164"/>
      <c r="L81" s="164">
        <f>L85</f>
        <v>2532</v>
      </c>
      <c r="M81" s="164">
        <f>M85</f>
        <v>2532</v>
      </c>
      <c r="N81" s="164">
        <f>N85</f>
        <v>0</v>
      </c>
      <c r="O81" s="164">
        <f>O85</f>
        <v>0</v>
      </c>
      <c r="P81" s="164">
        <f>P85</f>
        <v>0</v>
      </c>
      <c r="Q81" s="243"/>
      <c r="T81" s="160"/>
      <c r="U81" s="160"/>
    </row>
    <row r="82" spans="1:21" ht="24.75" customHeight="1" hidden="1" outlineLevel="1">
      <c r="A82" s="161"/>
      <c r="B82" s="161"/>
      <c r="C82" s="161" t="s">
        <v>284</v>
      </c>
      <c r="D82" s="161" t="s">
        <v>286</v>
      </c>
      <c r="E82" s="161"/>
      <c r="F82" s="161"/>
      <c r="G82" s="161"/>
      <c r="H82" s="162"/>
      <c r="I82" s="162"/>
      <c r="J82" s="163"/>
      <c r="K82" s="164"/>
      <c r="L82" s="164">
        <f>L88</f>
        <v>6870</v>
      </c>
      <c r="M82" s="164">
        <f>M88</f>
        <v>6870</v>
      </c>
      <c r="N82" s="164">
        <f>N88</f>
        <v>0</v>
      </c>
      <c r="O82" s="164">
        <f>O88</f>
        <v>0</v>
      </c>
      <c r="P82" s="164">
        <f>P88</f>
        <v>0</v>
      </c>
      <c r="Q82" s="243"/>
      <c r="T82" s="160"/>
      <c r="U82" s="160"/>
    </row>
    <row r="83" spans="1:21" ht="24.75" customHeight="1" hidden="1" outlineLevel="1">
      <c r="A83" s="161"/>
      <c r="B83" s="161"/>
      <c r="C83" s="161" t="s">
        <v>284</v>
      </c>
      <c r="D83" s="161" t="s">
        <v>302</v>
      </c>
      <c r="E83" s="161"/>
      <c r="F83" s="161"/>
      <c r="G83" s="161"/>
      <c r="H83" s="162"/>
      <c r="I83" s="162"/>
      <c r="J83" s="163"/>
      <c r="K83" s="164"/>
      <c r="L83" s="164">
        <f>SUM(L89:L91)</f>
        <v>41512</v>
      </c>
      <c r="M83" s="164">
        <f>SUM(M89:M91)</f>
        <v>37186</v>
      </c>
      <c r="N83" s="164">
        <f>SUM(N89:N91)</f>
        <v>0</v>
      </c>
      <c r="O83" s="164">
        <f>SUM(O89:O91)</f>
        <v>4326</v>
      </c>
      <c r="P83" s="164">
        <f>SUM(P89:P91)</f>
        <v>0</v>
      </c>
      <c r="Q83" s="243"/>
      <c r="T83" s="160"/>
      <c r="U83" s="160"/>
    </row>
    <row r="84" spans="1:21" ht="24.75" customHeight="1" hidden="1" outlineLevel="1">
      <c r="A84" s="161"/>
      <c r="B84" s="161"/>
      <c r="C84" s="161" t="s">
        <v>284</v>
      </c>
      <c r="D84" s="161" t="s">
        <v>304</v>
      </c>
      <c r="E84" s="161"/>
      <c r="F84" s="161"/>
      <c r="G84" s="161"/>
      <c r="H84" s="162"/>
      <c r="I84" s="162"/>
      <c r="J84" s="163"/>
      <c r="K84" s="164"/>
      <c r="L84" s="164">
        <f>L92</f>
        <v>5000</v>
      </c>
      <c r="M84" s="164">
        <f>M92</f>
        <v>0</v>
      </c>
      <c r="N84" s="164">
        <f>N92</f>
        <v>0</v>
      </c>
      <c r="O84" s="164">
        <f>O92</f>
        <v>0</v>
      </c>
      <c r="P84" s="164">
        <f>P92</f>
        <v>5000</v>
      </c>
      <c r="Q84" s="243"/>
      <c r="T84" s="160"/>
      <c r="U84" s="160"/>
    </row>
    <row r="85" spans="1:21" ht="24.75" customHeight="1" collapsed="1">
      <c r="A85" s="179" t="s">
        <v>466</v>
      </c>
      <c r="B85" s="179" t="s">
        <v>467</v>
      </c>
      <c r="C85" s="179" t="s">
        <v>284</v>
      </c>
      <c r="D85" s="179" t="s">
        <v>299</v>
      </c>
      <c r="E85" s="179" t="s">
        <v>468</v>
      </c>
      <c r="F85" s="179" t="s">
        <v>469</v>
      </c>
      <c r="G85" s="179" t="s">
        <v>409</v>
      </c>
      <c r="H85" s="184"/>
      <c r="I85" s="174" t="e">
        <f>IF(#REF!=0,IF(#REF!=0,0,1),1)</f>
        <v>#REF!</v>
      </c>
      <c r="J85" s="175" t="s">
        <v>470</v>
      </c>
      <c r="K85" s="176"/>
      <c r="L85" s="177">
        <f aca="true" t="shared" si="13" ref="L85:L92">SUM(M85:P85)</f>
        <v>2532</v>
      </c>
      <c r="M85" s="176">
        <v>2532</v>
      </c>
      <c r="N85" s="176"/>
      <c r="O85" s="176"/>
      <c r="P85" s="177"/>
      <c r="Q85" s="178" t="e">
        <f>M85-#REF!</f>
        <v>#REF!</v>
      </c>
      <c r="T85" s="160"/>
      <c r="U85" s="160"/>
    </row>
    <row r="86" spans="1:21" ht="90" hidden="1">
      <c r="A86" s="244" t="s">
        <v>468</v>
      </c>
      <c r="B86" s="244"/>
      <c r="C86" s="245" t="s">
        <v>284</v>
      </c>
      <c r="D86" s="245" t="s">
        <v>299</v>
      </c>
      <c r="E86" s="244" t="s">
        <v>468</v>
      </c>
      <c r="F86" s="245" t="s">
        <v>471</v>
      </c>
      <c r="G86" s="244" t="s">
        <v>472</v>
      </c>
      <c r="H86" s="246"/>
      <c r="I86" s="225" t="e">
        <f>IF(#REF!=0,IF(#REF!=0,0,1),1)</f>
        <v>#REF!</v>
      </c>
      <c r="J86" s="175" t="s">
        <v>473</v>
      </c>
      <c r="K86" s="176"/>
      <c r="L86" s="177">
        <f t="shared" si="13"/>
        <v>0</v>
      </c>
      <c r="M86" s="176">
        <v>0</v>
      </c>
      <c r="N86" s="176"/>
      <c r="O86" s="176"/>
      <c r="P86" s="177"/>
      <c r="Q86" s="178" t="e">
        <f>M86-#REF!</f>
        <v>#REF!</v>
      </c>
      <c r="T86" s="160"/>
      <c r="U86" s="160"/>
    </row>
    <row r="87" spans="1:21" ht="33" customHeight="1" hidden="1">
      <c r="A87" s="245" t="s">
        <v>468</v>
      </c>
      <c r="B87" s="245"/>
      <c r="C87" s="245" t="s">
        <v>284</v>
      </c>
      <c r="D87" s="245" t="s">
        <v>299</v>
      </c>
      <c r="E87" s="245" t="s">
        <v>468</v>
      </c>
      <c r="F87" s="245" t="s">
        <v>471</v>
      </c>
      <c r="G87" s="245" t="s">
        <v>472</v>
      </c>
      <c r="H87" s="184"/>
      <c r="I87" s="174" t="e">
        <f>IF(#REF!=0,IF(#REF!=0,0,1),1)</f>
        <v>#REF!</v>
      </c>
      <c r="J87" s="175" t="s">
        <v>474</v>
      </c>
      <c r="K87" s="176"/>
      <c r="L87" s="177">
        <f t="shared" si="13"/>
        <v>0</v>
      </c>
      <c r="M87" s="176">
        <v>0</v>
      </c>
      <c r="N87" s="176"/>
      <c r="O87" s="176"/>
      <c r="P87" s="177"/>
      <c r="Q87" s="178" t="e">
        <f>M87-#REF!</f>
        <v>#REF!</v>
      </c>
      <c r="T87" s="160"/>
      <c r="U87" s="160"/>
    </row>
    <row r="88" spans="1:21" ht="33" customHeight="1">
      <c r="A88" s="179" t="s">
        <v>475</v>
      </c>
      <c r="B88" s="179" t="s">
        <v>476</v>
      </c>
      <c r="C88" s="179" t="s">
        <v>284</v>
      </c>
      <c r="D88" s="179" t="s">
        <v>286</v>
      </c>
      <c r="E88" s="179" t="s">
        <v>477</v>
      </c>
      <c r="F88" s="179" t="s">
        <v>478</v>
      </c>
      <c r="G88" s="179" t="s">
        <v>409</v>
      </c>
      <c r="H88" s="184"/>
      <c r="I88" s="174"/>
      <c r="J88" s="175" t="s">
        <v>479</v>
      </c>
      <c r="K88" s="176"/>
      <c r="L88" s="177">
        <f t="shared" si="13"/>
        <v>6870</v>
      </c>
      <c r="M88" s="176">
        <f>6625+245</f>
        <v>6870</v>
      </c>
      <c r="N88" s="176"/>
      <c r="O88" s="176"/>
      <c r="P88" s="177"/>
      <c r="Q88" s="178" t="e">
        <f>M88-#REF!</f>
        <v>#REF!</v>
      </c>
      <c r="T88" s="160"/>
      <c r="U88" s="160"/>
    </row>
    <row r="89" spans="1:21" ht="33.75" customHeight="1" collapsed="1">
      <c r="A89" s="172" t="s">
        <v>480</v>
      </c>
      <c r="B89" s="172" t="s">
        <v>481</v>
      </c>
      <c r="C89" s="172" t="s">
        <v>284</v>
      </c>
      <c r="D89" s="172" t="s">
        <v>302</v>
      </c>
      <c r="E89" s="172" t="s">
        <v>480</v>
      </c>
      <c r="F89" s="172" t="s">
        <v>482</v>
      </c>
      <c r="G89" s="172" t="s">
        <v>483</v>
      </c>
      <c r="H89" s="173">
        <v>241</v>
      </c>
      <c r="I89" s="174" t="e">
        <f>IF(#REF!=0,IF(#REF!=0,0,1),1)</f>
        <v>#REF!</v>
      </c>
      <c r="J89" s="175" t="s">
        <v>484</v>
      </c>
      <c r="K89" s="176"/>
      <c r="L89" s="177">
        <f t="shared" si="13"/>
        <v>34326</v>
      </c>
      <c r="M89" s="176">
        <v>30000</v>
      </c>
      <c r="N89" s="176"/>
      <c r="O89" s="176">
        <v>4326</v>
      </c>
      <c r="P89" s="177"/>
      <c r="Q89" s="178" t="e">
        <f>M89-#REF!</f>
        <v>#REF!</v>
      </c>
      <c r="T89" s="160"/>
      <c r="U89" s="160"/>
    </row>
    <row r="90" spans="1:21" ht="39" customHeight="1" hidden="1">
      <c r="A90" s="172" t="s">
        <v>480</v>
      </c>
      <c r="B90" s="172"/>
      <c r="C90" s="172" t="s">
        <v>284</v>
      </c>
      <c r="D90" s="172" t="s">
        <v>302</v>
      </c>
      <c r="E90" s="172" t="s">
        <v>480</v>
      </c>
      <c r="F90" s="172" t="s">
        <v>485</v>
      </c>
      <c r="G90" s="172" t="s">
        <v>483</v>
      </c>
      <c r="H90" s="173"/>
      <c r="I90" s="174" t="e">
        <f>IF(#REF!=0,IF(#REF!=0,0,1),1)</f>
        <v>#REF!</v>
      </c>
      <c r="J90" s="175" t="s">
        <v>486</v>
      </c>
      <c r="K90" s="176"/>
      <c r="L90" s="177">
        <f t="shared" si="13"/>
        <v>0</v>
      </c>
      <c r="M90" s="176">
        <v>0</v>
      </c>
      <c r="N90" s="176"/>
      <c r="O90" s="176"/>
      <c r="P90" s="177"/>
      <c r="Q90" s="178" t="e">
        <f>M90-#REF!</f>
        <v>#REF!</v>
      </c>
      <c r="T90" s="160"/>
      <c r="U90" s="160"/>
    </row>
    <row r="91" spans="1:21" ht="36" customHeight="1">
      <c r="A91" s="172" t="s">
        <v>480</v>
      </c>
      <c r="B91" s="172" t="s">
        <v>487</v>
      </c>
      <c r="C91" s="172" t="s">
        <v>284</v>
      </c>
      <c r="D91" s="172" t="s">
        <v>302</v>
      </c>
      <c r="E91" s="172" t="s">
        <v>480</v>
      </c>
      <c r="F91" s="172" t="s">
        <v>488</v>
      </c>
      <c r="G91" s="172" t="s">
        <v>489</v>
      </c>
      <c r="H91" s="173">
        <v>241</v>
      </c>
      <c r="I91" s="174" t="e">
        <f>IF(#REF!=0,IF(#REF!=0,0,1),1)</f>
        <v>#REF!</v>
      </c>
      <c r="J91" s="175" t="s">
        <v>490</v>
      </c>
      <c r="K91" s="176"/>
      <c r="L91" s="177">
        <f t="shared" si="13"/>
        <v>7186</v>
      </c>
      <c r="M91" s="176">
        <v>7186</v>
      </c>
      <c r="N91" s="176"/>
      <c r="O91" s="176"/>
      <c r="P91" s="177"/>
      <c r="Q91" s="178" t="e">
        <f>M91-#REF!</f>
        <v>#REF!</v>
      </c>
      <c r="T91" s="160"/>
      <c r="U91" s="160"/>
    </row>
    <row r="92" spans="1:21" s="182" customFormat="1" ht="24.75" customHeight="1">
      <c r="A92" s="172" t="s">
        <v>464</v>
      </c>
      <c r="B92" s="172" t="s">
        <v>398</v>
      </c>
      <c r="C92" s="172" t="s">
        <v>284</v>
      </c>
      <c r="D92" s="172" t="s">
        <v>304</v>
      </c>
      <c r="E92" s="172" t="s">
        <v>372</v>
      </c>
      <c r="F92" s="172" t="s">
        <v>465</v>
      </c>
      <c r="G92" s="172" t="s">
        <v>434</v>
      </c>
      <c r="H92" s="173">
        <v>310</v>
      </c>
      <c r="I92" s="173"/>
      <c r="J92" s="180" t="s">
        <v>435</v>
      </c>
      <c r="K92" s="176"/>
      <c r="L92" s="177">
        <f t="shared" si="13"/>
        <v>5000</v>
      </c>
      <c r="M92" s="176">
        <v>0</v>
      </c>
      <c r="N92" s="176"/>
      <c r="O92" s="176"/>
      <c r="P92" s="177">
        <v>5000</v>
      </c>
      <c r="Q92" s="178" t="e">
        <f>M92-#REF!</f>
        <v>#REF!</v>
      </c>
      <c r="S92" s="242"/>
      <c r="T92" s="160"/>
      <c r="U92" s="160"/>
    </row>
    <row r="93" spans="1:21" s="250" customFormat="1" ht="33" customHeight="1">
      <c r="A93" s="155"/>
      <c r="B93" s="155"/>
      <c r="C93" s="155" t="s">
        <v>299</v>
      </c>
      <c r="D93" s="155" t="s">
        <v>280</v>
      </c>
      <c r="E93" s="155"/>
      <c r="F93" s="155"/>
      <c r="G93" s="155"/>
      <c r="H93" s="247"/>
      <c r="I93" s="247"/>
      <c r="J93" s="157" t="s">
        <v>306</v>
      </c>
      <c r="K93" s="248"/>
      <c r="L93" s="249">
        <f>L98+L99+L100+L101+L102+L103+L104+L105+L106+SUM(L112:L138)</f>
        <v>495704.3</v>
      </c>
      <c r="M93" s="249">
        <f>M98+M99+M100+M101+M102+M103+M104+M105+M106+SUM(M112:M138)</f>
        <v>320136</v>
      </c>
      <c r="N93" s="249">
        <f>N102+N103+N137</f>
        <v>49776</v>
      </c>
      <c r="O93" s="158">
        <f>O98+O99+O100+O101+O102+O103+O104+O105+O106+SUM(O112:O138)</f>
        <v>4903</v>
      </c>
      <c r="P93" s="249">
        <f>P98+P99+P100+P102+P103+P104+P105+P106+SUM(P112:P138)</f>
        <v>120889.3</v>
      </c>
      <c r="Q93" s="249" t="e">
        <f>Q98+Q99+Q100+Q102+Q103+Q104+Q105+Q106+SUM(Q112:Q138)</f>
        <v>#REF!</v>
      </c>
      <c r="T93" s="160"/>
      <c r="U93" s="160"/>
    </row>
    <row r="94" spans="1:21" s="182" customFormat="1" ht="33" customHeight="1" hidden="1" outlineLevel="1">
      <c r="A94" s="251"/>
      <c r="B94" s="251"/>
      <c r="C94" s="251"/>
      <c r="D94" s="251"/>
      <c r="E94" s="251"/>
      <c r="F94" s="251"/>
      <c r="G94" s="251"/>
      <c r="H94" s="252"/>
      <c r="I94" s="252"/>
      <c r="J94" s="253"/>
      <c r="K94" s="254"/>
      <c r="L94" s="255">
        <f aca="true" t="shared" si="14" ref="L94:Q94">SUM(L95:L97)</f>
        <v>495704.3</v>
      </c>
      <c r="M94" s="164">
        <f t="shared" si="14"/>
        <v>320136</v>
      </c>
      <c r="N94" s="164">
        <f t="shared" si="14"/>
        <v>49776</v>
      </c>
      <c r="O94" s="164">
        <f t="shared" si="14"/>
        <v>4903</v>
      </c>
      <c r="P94" s="255">
        <f t="shared" si="14"/>
        <v>120889.3</v>
      </c>
      <c r="Q94" s="256" t="e">
        <f t="shared" si="14"/>
        <v>#REF!</v>
      </c>
      <c r="T94" s="160"/>
      <c r="U94" s="160"/>
    </row>
    <row r="95" spans="1:21" s="182" customFormat="1" ht="33" customHeight="1" hidden="1" outlineLevel="1">
      <c r="A95" s="251"/>
      <c r="B95" s="251"/>
      <c r="C95" s="251" t="s">
        <v>299</v>
      </c>
      <c r="D95" s="251" t="s">
        <v>279</v>
      </c>
      <c r="E95" s="251"/>
      <c r="F95" s="251"/>
      <c r="G95" s="251"/>
      <c r="H95" s="252"/>
      <c r="I95" s="252"/>
      <c r="J95" s="253"/>
      <c r="K95" s="254"/>
      <c r="L95" s="255">
        <f aca="true" t="shared" si="15" ref="L95:Q95">SUM(L98:L106)+L112+L113+L114+L116+L117+L115</f>
        <v>245400.3</v>
      </c>
      <c r="M95" s="164">
        <f t="shared" si="15"/>
        <v>91399</v>
      </c>
      <c r="N95" s="164">
        <f t="shared" si="15"/>
        <v>45000</v>
      </c>
      <c r="O95" s="164">
        <f t="shared" si="15"/>
        <v>4903</v>
      </c>
      <c r="P95" s="255">
        <f t="shared" si="15"/>
        <v>104098.3</v>
      </c>
      <c r="Q95" s="256" t="e">
        <f t="shared" si="15"/>
        <v>#REF!</v>
      </c>
      <c r="T95" s="160"/>
      <c r="U95" s="160"/>
    </row>
    <row r="96" spans="1:21" s="182" customFormat="1" ht="33" customHeight="1" hidden="1" outlineLevel="1">
      <c r="A96" s="251"/>
      <c r="B96" s="251"/>
      <c r="C96" s="251" t="s">
        <v>299</v>
      </c>
      <c r="D96" s="251" t="s">
        <v>292</v>
      </c>
      <c r="E96" s="251"/>
      <c r="F96" s="251"/>
      <c r="G96" s="251"/>
      <c r="H96" s="252"/>
      <c r="I96" s="252"/>
      <c r="J96" s="253"/>
      <c r="K96" s="254"/>
      <c r="L96" s="164">
        <f aca="true" t="shared" si="16" ref="L96:Q96">SUM(L118:L128)</f>
        <v>133151</v>
      </c>
      <c r="M96" s="164">
        <f t="shared" si="16"/>
        <v>133151</v>
      </c>
      <c r="N96" s="164">
        <f t="shared" si="16"/>
        <v>0</v>
      </c>
      <c r="O96" s="164">
        <f t="shared" si="16"/>
        <v>0</v>
      </c>
      <c r="P96" s="164">
        <f t="shared" si="16"/>
        <v>0</v>
      </c>
      <c r="Q96" s="256" t="e">
        <f t="shared" si="16"/>
        <v>#REF!</v>
      </c>
      <c r="T96" s="160"/>
      <c r="U96" s="160"/>
    </row>
    <row r="97" spans="1:21" s="182" customFormat="1" ht="33" customHeight="1" hidden="1" outlineLevel="1">
      <c r="A97" s="251"/>
      <c r="B97" s="251"/>
      <c r="C97" s="251" t="s">
        <v>299</v>
      </c>
      <c r="D97" s="251" t="s">
        <v>284</v>
      </c>
      <c r="E97" s="251"/>
      <c r="F97" s="251"/>
      <c r="G97" s="251"/>
      <c r="H97" s="252"/>
      <c r="I97" s="252"/>
      <c r="J97" s="253"/>
      <c r="K97" s="254"/>
      <c r="L97" s="164">
        <f aca="true" t="shared" si="17" ref="L97:Q97">SUM(L129:L138)</f>
        <v>117153</v>
      </c>
      <c r="M97" s="164">
        <f t="shared" si="17"/>
        <v>95586</v>
      </c>
      <c r="N97" s="164">
        <f t="shared" si="17"/>
        <v>4776</v>
      </c>
      <c r="O97" s="164">
        <f t="shared" si="17"/>
        <v>0</v>
      </c>
      <c r="P97" s="255">
        <f t="shared" si="17"/>
        <v>16791</v>
      </c>
      <c r="Q97" s="256" t="e">
        <f t="shared" si="17"/>
        <v>#REF!</v>
      </c>
      <c r="T97" s="160"/>
      <c r="U97" s="160"/>
    </row>
    <row r="98" spans="1:21" ht="33" customHeight="1" collapsed="1">
      <c r="A98" s="172" t="s">
        <v>491</v>
      </c>
      <c r="B98" s="172" t="s">
        <v>492</v>
      </c>
      <c r="C98" s="172" t="s">
        <v>299</v>
      </c>
      <c r="D98" s="172" t="s">
        <v>279</v>
      </c>
      <c r="E98" s="172" t="s">
        <v>491</v>
      </c>
      <c r="F98" s="172" t="s">
        <v>493</v>
      </c>
      <c r="G98" s="172" t="s">
        <v>494</v>
      </c>
      <c r="H98" s="173">
        <v>241</v>
      </c>
      <c r="I98" s="174" t="e">
        <f>IF(#REF!=0,IF(#REF!=0,0,1),1)</f>
        <v>#REF!</v>
      </c>
      <c r="J98" s="175" t="s">
        <v>495</v>
      </c>
      <c r="K98" s="176"/>
      <c r="L98" s="177">
        <f aca="true" t="shared" si="18" ref="L98:L105">SUM(M98:P98)</f>
        <v>59005</v>
      </c>
      <c r="M98" s="176">
        <f>47405+11600</f>
        <v>59005</v>
      </c>
      <c r="N98" s="176"/>
      <c r="O98" s="176"/>
      <c r="P98" s="177"/>
      <c r="Q98" s="178" t="e">
        <f>M98-#REF!</f>
        <v>#REF!</v>
      </c>
      <c r="T98" s="160"/>
      <c r="U98" s="160"/>
    </row>
    <row r="99" spans="1:21" ht="54" customHeight="1" hidden="1">
      <c r="A99" s="172" t="s">
        <v>491</v>
      </c>
      <c r="B99" s="172"/>
      <c r="C99" s="172" t="s">
        <v>299</v>
      </c>
      <c r="D99" s="172" t="s">
        <v>279</v>
      </c>
      <c r="E99" s="172" t="s">
        <v>491</v>
      </c>
      <c r="F99" s="172" t="s">
        <v>496</v>
      </c>
      <c r="G99" s="172" t="s">
        <v>494</v>
      </c>
      <c r="H99" s="173">
        <v>241</v>
      </c>
      <c r="I99" s="174" t="e">
        <f>IF(#REF!=0,IF(#REF!=0,0,1),1)</f>
        <v>#REF!</v>
      </c>
      <c r="J99" s="175" t="s">
        <v>497</v>
      </c>
      <c r="K99" s="176"/>
      <c r="L99" s="177">
        <f t="shared" si="18"/>
        <v>0</v>
      </c>
      <c r="M99" s="176">
        <v>0</v>
      </c>
      <c r="N99" s="176"/>
      <c r="O99" s="176"/>
      <c r="P99" s="177"/>
      <c r="Q99" s="178" t="e">
        <f>M99-#REF!</f>
        <v>#REF!</v>
      </c>
      <c r="T99" s="160"/>
      <c r="U99" s="160"/>
    </row>
    <row r="100" spans="1:21" ht="51.75" customHeight="1">
      <c r="A100" s="172" t="s">
        <v>491</v>
      </c>
      <c r="B100" s="172" t="s">
        <v>498</v>
      </c>
      <c r="C100" s="172" t="s">
        <v>299</v>
      </c>
      <c r="D100" s="172" t="s">
        <v>279</v>
      </c>
      <c r="E100" s="172" t="s">
        <v>491</v>
      </c>
      <c r="F100" s="172" t="s">
        <v>493</v>
      </c>
      <c r="G100" s="172" t="s">
        <v>494</v>
      </c>
      <c r="H100" s="173">
        <v>241</v>
      </c>
      <c r="I100" s="174" t="e">
        <f>IF(#REF!=0,IF(#REF!=0,0,1),1)</f>
        <v>#REF!</v>
      </c>
      <c r="J100" s="175" t="s">
        <v>499</v>
      </c>
      <c r="K100" s="176"/>
      <c r="L100" s="177">
        <f t="shared" si="18"/>
        <v>3581</v>
      </c>
      <c r="M100" s="176">
        <f>3092+489</f>
        <v>3581</v>
      </c>
      <c r="N100" s="176"/>
      <c r="O100" s="176"/>
      <c r="P100" s="177"/>
      <c r="Q100" s="178" t="e">
        <f>M100-#REF!</f>
        <v>#REF!</v>
      </c>
      <c r="T100" s="160"/>
      <c r="U100" s="160"/>
    </row>
    <row r="101" spans="1:21" ht="33" customHeight="1">
      <c r="A101" s="172" t="s">
        <v>491</v>
      </c>
      <c r="B101" s="172" t="s">
        <v>389</v>
      </c>
      <c r="C101" s="172" t="s">
        <v>299</v>
      </c>
      <c r="D101" s="172" t="s">
        <v>279</v>
      </c>
      <c r="E101" s="172" t="s">
        <v>491</v>
      </c>
      <c r="F101" s="172" t="s">
        <v>500</v>
      </c>
      <c r="G101" s="172" t="s">
        <v>494</v>
      </c>
      <c r="H101" s="173">
        <v>310</v>
      </c>
      <c r="I101" s="174" t="e">
        <f>IF(#REF!=0,IF(#REF!=0,0,1),1)</f>
        <v>#REF!</v>
      </c>
      <c r="J101" s="175" t="s">
        <v>501</v>
      </c>
      <c r="K101" s="176"/>
      <c r="L101" s="177">
        <f t="shared" si="18"/>
        <v>4903</v>
      </c>
      <c r="M101" s="176"/>
      <c r="N101" s="176"/>
      <c r="O101" s="176">
        <v>4903</v>
      </c>
      <c r="P101" s="177"/>
      <c r="Q101" s="178" t="e">
        <f>M101-#REF!</f>
        <v>#REF!</v>
      </c>
      <c r="S101" s="242"/>
      <c r="T101" s="160"/>
      <c r="U101" s="160"/>
    </row>
    <row r="102" spans="1:21" ht="33" customHeight="1">
      <c r="A102" s="172" t="s">
        <v>491</v>
      </c>
      <c r="B102" s="172" t="s">
        <v>389</v>
      </c>
      <c r="C102" s="172" t="s">
        <v>299</v>
      </c>
      <c r="D102" s="172" t="s">
        <v>279</v>
      </c>
      <c r="E102" s="172" t="s">
        <v>491</v>
      </c>
      <c r="F102" s="172" t="s">
        <v>502</v>
      </c>
      <c r="G102" s="172" t="s">
        <v>494</v>
      </c>
      <c r="H102" s="173">
        <v>225</v>
      </c>
      <c r="I102" s="174" t="e">
        <f>IF(#REF!=0,IF(#REF!=0,0,1),1)</f>
        <v>#REF!</v>
      </c>
      <c r="J102" s="175" t="s">
        <v>503</v>
      </c>
      <c r="K102" s="176"/>
      <c r="L102" s="177">
        <f t="shared" si="18"/>
        <v>42299</v>
      </c>
      <c r="M102" s="176"/>
      <c r="N102" s="176">
        <v>42299</v>
      </c>
      <c r="O102" s="176"/>
      <c r="P102" s="177"/>
      <c r="Q102" s="178" t="e">
        <f>M102-#REF!</f>
        <v>#REF!</v>
      </c>
      <c r="S102" s="242"/>
      <c r="T102" s="160"/>
      <c r="U102" s="160"/>
    </row>
    <row r="103" spans="1:21" s="236" customFormat="1" ht="36">
      <c r="A103" s="172" t="s">
        <v>491</v>
      </c>
      <c r="B103" s="172" t="s">
        <v>389</v>
      </c>
      <c r="C103" s="172" t="s">
        <v>299</v>
      </c>
      <c r="D103" s="172" t="s">
        <v>279</v>
      </c>
      <c r="E103" s="172" t="s">
        <v>491</v>
      </c>
      <c r="F103" s="172" t="s">
        <v>502</v>
      </c>
      <c r="G103" s="172" t="s">
        <v>494</v>
      </c>
      <c r="H103" s="173">
        <v>225</v>
      </c>
      <c r="I103" s="174" t="e">
        <f>IF(#REF!=0,IF(#REF!=0,0,1),1)</f>
        <v>#REF!</v>
      </c>
      <c r="J103" s="175" t="s">
        <v>504</v>
      </c>
      <c r="K103" s="176"/>
      <c r="L103" s="177">
        <f t="shared" si="18"/>
        <v>2701</v>
      </c>
      <c r="M103" s="176"/>
      <c r="N103" s="176">
        <v>2701</v>
      </c>
      <c r="O103" s="176"/>
      <c r="P103" s="177"/>
      <c r="Q103" s="178" t="e">
        <f>M103-#REF!</f>
        <v>#REF!</v>
      </c>
      <c r="S103" s="242"/>
      <c r="T103" s="160"/>
      <c r="U103" s="160"/>
    </row>
    <row r="104" spans="1:21" ht="48" customHeight="1" hidden="1">
      <c r="A104" s="172" t="s">
        <v>491</v>
      </c>
      <c r="B104" s="172"/>
      <c r="C104" s="172" t="s">
        <v>299</v>
      </c>
      <c r="D104" s="172" t="s">
        <v>279</v>
      </c>
      <c r="E104" s="172" t="s">
        <v>491</v>
      </c>
      <c r="F104" s="172" t="s">
        <v>496</v>
      </c>
      <c r="G104" s="172" t="s">
        <v>494</v>
      </c>
      <c r="H104" s="173">
        <v>241</v>
      </c>
      <c r="I104" s="174" t="e">
        <f>IF(#REF!=0,IF(#REF!=0,0,1),1)</f>
        <v>#REF!</v>
      </c>
      <c r="J104" s="175" t="s">
        <v>505</v>
      </c>
      <c r="K104" s="176"/>
      <c r="L104" s="177">
        <f t="shared" si="18"/>
        <v>0</v>
      </c>
      <c r="M104" s="176"/>
      <c r="N104" s="176" t="s">
        <v>506</v>
      </c>
      <c r="O104" s="176"/>
      <c r="P104" s="177"/>
      <c r="Q104" s="178" t="e">
        <f>M104-#REF!</f>
        <v>#REF!</v>
      </c>
      <c r="T104" s="160"/>
      <c r="U104" s="160"/>
    </row>
    <row r="105" spans="1:21" s="257" customFormat="1" ht="53.25" customHeight="1" hidden="1">
      <c r="A105" s="172" t="s">
        <v>491</v>
      </c>
      <c r="B105" s="172"/>
      <c r="C105" s="172" t="s">
        <v>299</v>
      </c>
      <c r="D105" s="172" t="s">
        <v>279</v>
      </c>
      <c r="E105" s="172" t="s">
        <v>491</v>
      </c>
      <c r="F105" s="172" t="s">
        <v>496</v>
      </c>
      <c r="G105" s="172" t="s">
        <v>494</v>
      </c>
      <c r="H105" s="173">
        <v>241</v>
      </c>
      <c r="I105" s="174" t="e">
        <f>IF(#REF!=0,IF(#REF!=0,0,1),1)</f>
        <v>#REF!</v>
      </c>
      <c r="J105" s="175" t="s">
        <v>507</v>
      </c>
      <c r="K105" s="176"/>
      <c r="L105" s="177">
        <f t="shared" si="18"/>
        <v>0</v>
      </c>
      <c r="M105" s="176"/>
      <c r="N105" s="176"/>
      <c r="O105" s="176"/>
      <c r="P105" s="177"/>
      <c r="Q105" s="178" t="e">
        <f>M105-#REF!</f>
        <v>#REF!</v>
      </c>
      <c r="T105" s="160"/>
      <c r="U105" s="160"/>
    </row>
    <row r="106" spans="1:21" s="264" customFormat="1" ht="48.75" customHeight="1" collapsed="1">
      <c r="A106" s="258" t="s">
        <v>491</v>
      </c>
      <c r="B106" s="258" t="s">
        <v>394</v>
      </c>
      <c r="C106" s="258" t="s">
        <v>299</v>
      </c>
      <c r="D106" s="258" t="s">
        <v>279</v>
      </c>
      <c r="E106" s="258" t="s">
        <v>491</v>
      </c>
      <c r="F106" s="258" t="s">
        <v>508</v>
      </c>
      <c r="G106" s="258" t="s">
        <v>494</v>
      </c>
      <c r="H106" s="259"/>
      <c r="I106" s="259"/>
      <c r="J106" s="260" t="s">
        <v>509</v>
      </c>
      <c r="K106" s="261"/>
      <c r="L106" s="262">
        <f aca="true" t="shared" si="19" ref="L106:Q106">SUM(L107:L111)</f>
        <v>27176</v>
      </c>
      <c r="M106" s="262">
        <f t="shared" si="19"/>
        <v>27176</v>
      </c>
      <c r="N106" s="262">
        <f t="shared" si="19"/>
        <v>0</v>
      </c>
      <c r="O106" s="262">
        <f t="shared" si="19"/>
        <v>0</v>
      </c>
      <c r="P106" s="262">
        <f t="shared" si="19"/>
        <v>0</v>
      </c>
      <c r="Q106" s="263" t="e">
        <f t="shared" si="19"/>
        <v>#REF!</v>
      </c>
      <c r="T106" s="160"/>
      <c r="U106" s="160"/>
    </row>
    <row r="107" spans="1:21" s="34" customFormat="1" ht="48.75" customHeight="1">
      <c r="A107" s="179" t="s">
        <v>491</v>
      </c>
      <c r="B107" s="179"/>
      <c r="C107" s="172" t="s">
        <v>299</v>
      </c>
      <c r="D107" s="172" t="s">
        <v>279</v>
      </c>
      <c r="E107" s="179" t="s">
        <v>491</v>
      </c>
      <c r="F107" s="179" t="s">
        <v>508</v>
      </c>
      <c r="G107" s="179" t="s">
        <v>494</v>
      </c>
      <c r="H107" s="174">
        <v>242</v>
      </c>
      <c r="I107" s="199"/>
      <c r="J107" s="180" t="s">
        <v>510</v>
      </c>
      <c r="K107" s="176"/>
      <c r="L107" s="177">
        <f aca="true" t="shared" si="20" ref="L107:L112">SUM(M107:P107)</f>
        <v>9793</v>
      </c>
      <c r="M107" s="265">
        <v>9793</v>
      </c>
      <c r="N107" s="176"/>
      <c r="O107" s="176"/>
      <c r="P107" s="177"/>
      <c r="Q107" s="178" t="e">
        <f>M107-#REF!</f>
        <v>#REF!</v>
      </c>
      <c r="T107" s="160"/>
      <c r="U107" s="160"/>
    </row>
    <row r="108" spans="1:21" ht="33" customHeight="1">
      <c r="A108" s="179" t="s">
        <v>491</v>
      </c>
      <c r="B108" s="179"/>
      <c r="C108" s="172" t="s">
        <v>299</v>
      </c>
      <c r="D108" s="172" t="s">
        <v>279</v>
      </c>
      <c r="E108" s="179" t="s">
        <v>491</v>
      </c>
      <c r="F108" s="179" t="s">
        <v>508</v>
      </c>
      <c r="G108" s="179" t="s">
        <v>494</v>
      </c>
      <c r="H108" s="174">
        <v>242</v>
      </c>
      <c r="I108" s="174"/>
      <c r="J108" s="175" t="s">
        <v>511</v>
      </c>
      <c r="K108" s="176"/>
      <c r="L108" s="177">
        <f t="shared" si="20"/>
        <v>10081</v>
      </c>
      <c r="M108" s="265">
        <v>10081</v>
      </c>
      <c r="N108" s="176"/>
      <c r="O108" s="176"/>
      <c r="P108" s="177"/>
      <c r="Q108" s="178" t="e">
        <f>M108-#REF!</f>
        <v>#REF!</v>
      </c>
      <c r="T108" s="160"/>
      <c r="U108" s="160"/>
    </row>
    <row r="109" spans="1:21" ht="33" customHeight="1">
      <c r="A109" s="179" t="s">
        <v>491</v>
      </c>
      <c r="B109" s="179"/>
      <c r="C109" s="172" t="s">
        <v>299</v>
      </c>
      <c r="D109" s="172" t="s">
        <v>279</v>
      </c>
      <c r="E109" s="179" t="s">
        <v>491</v>
      </c>
      <c r="F109" s="179" t="s">
        <v>508</v>
      </c>
      <c r="G109" s="179" t="s">
        <v>494</v>
      </c>
      <c r="H109" s="174">
        <v>242</v>
      </c>
      <c r="I109" s="174"/>
      <c r="J109" s="175" t="s">
        <v>512</v>
      </c>
      <c r="K109" s="176"/>
      <c r="L109" s="177">
        <f t="shared" si="20"/>
        <v>4237</v>
      </c>
      <c r="M109" s="265">
        <v>4237</v>
      </c>
      <c r="N109" s="176"/>
      <c r="O109" s="176"/>
      <c r="P109" s="177"/>
      <c r="Q109" s="178" t="e">
        <f>M109-#REF!</f>
        <v>#REF!</v>
      </c>
      <c r="T109" s="160"/>
      <c r="U109" s="160"/>
    </row>
    <row r="110" spans="1:21" ht="33" customHeight="1">
      <c r="A110" s="179" t="s">
        <v>491</v>
      </c>
      <c r="B110" s="179"/>
      <c r="C110" s="172" t="s">
        <v>299</v>
      </c>
      <c r="D110" s="172" t="s">
        <v>279</v>
      </c>
      <c r="E110" s="179" t="s">
        <v>491</v>
      </c>
      <c r="F110" s="179" t="s">
        <v>508</v>
      </c>
      <c r="G110" s="179" t="s">
        <v>494</v>
      </c>
      <c r="H110" s="174">
        <v>242</v>
      </c>
      <c r="I110" s="174"/>
      <c r="J110" s="175" t="s">
        <v>513</v>
      </c>
      <c r="K110" s="176"/>
      <c r="L110" s="177">
        <f t="shared" si="20"/>
        <v>2505</v>
      </c>
      <c r="M110" s="265">
        <v>2505</v>
      </c>
      <c r="N110" s="176"/>
      <c r="O110" s="176"/>
      <c r="P110" s="177"/>
      <c r="Q110" s="178" t="e">
        <f>M110-#REF!</f>
        <v>#REF!</v>
      </c>
      <c r="T110" s="160"/>
      <c r="U110" s="160"/>
    </row>
    <row r="111" spans="1:21" ht="33" customHeight="1">
      <c r="A111" s="179" t="s">
        <v>491</v>
      </c>
      <c r="B111" s="179"/>
      <c r="C111" s="172" t="s">
        <v>299</v>
      </c>
      <c r="D111" s="172" t="s">
        <v>279</v>
      </c>
      <c r="E111" s="179" t="s">
        <v>491</v>
      </c>
      <c r="F111" s="179" t="s">
        <v>508</v>
      </c>
      <c r="G111" s="179" t="s">
        <v>494</v>
      </c>
      <c r="H111" s="174">
        <v>242</v>
      </c>
      <c r="I111" s="174"/>
      <c r="J111" s="175" t="s">
        <v>514</v>
      </c>
      <c r="K111" s="176"/>
      <c r="L111" s="177">
        <f t="shared" si="20"/>
        <v>560</v>
      </c>
      <c r="M111" s="265">
        <v>560</v>
      </c>
      <c r="N111" s="176"/>
      <c r="O111" s="176"/>
      <c r="P111" s="177"/>
      <c r="Q111" s="178" t="e">
        <f>M111-#REF!</f>
        <v>#REF!</v>
      </c>
      <c r="T111" s="160"/>
      <c r="U111" s="160"/>
    </row>
    <row r="112" spans="1:21" ht="33" customHeight="1">
      <c r="A112" s="179" t="s">
        <v>491</v>
      </c>
      <c r="B112" s="179" t="s">
        <v>498</v>
      </c>
      <c r="C112" s="179" t="s">
        <v>299</v>
      </c>
      <c r="D112" s="179" t="s">
        <v>279</v>
      </c>
      <c r="E112" s="179" t="s">
        <v>491</v>
      </c>
      <c r="F112" s="179" t="s">
        <v>508</v>
      </c>
      <c r="G112" s="179" t="s">
        <v>494</v>
      </c>
      <c r="H112" s="174">
        <v>241</v>
      </c>
      <c r="I112" s="174"/>
      <c r="J112" s="175" t="s">
        <v>515</v>
      </c>
      <c r="K112" s="176"/>
      <c r="L112" s="177">
        <f t="shared" si="20"/>
        <v>1637</v>
      </c>
      <c r="M112" s="177">
        <v>1637</v>
      </c>
      <c r="N112" s="176"/>
      <c r="O112" s="176"/>
      <c r="P112" s="177"/>
      <c r="Q112" s="178" t="e">
        <f>M112-#REF!</f>
        <v>#REF!</v>
      </c>
      <c r="T112" s="160"/>
      <c r="U112" s="160"/>
    </row>
    <row r="113" spans="1:21" ht="0.75" customHeight="1">
      <c r="A113" s="179" t="s">
        <v>491</v>
      </c>
      <c r="B113" s="179"/>
      <c r="C113" s="179" t="s">
        <v>299</v>
      </c>
      <c r="D113" s="179" t="s">
        <v>279</v>
      </c>
      <c r="E113" s="179" t="s">
        <v>491</v>
      </c>
      <c r="F113" s="179" t="s">
        <v>516</v>
      </c>
      <c r="G113" s="179" t="s">
        <v>494</v>
      </c>
      <c r="H113" s="174">
        <v>241</v>
      </c>
      <c r="I113" s="174"/>
      <c r="J113" s="175" t="s">
        <v>517</v>
      </c>
      <c r="K113" s="176"/>
      <c r="L113" s="177"/>
      <c r="M113" s="265"/>
      <c r="N113" s="176"/>
      <c r="O113" s="176"/>
      <c r="P113" s="177"/>
      <c r="Q113" s="178" t="e">
        <f>M113-#REF!</f>
        <v>#REF!</v>
      </c>
      <c r="T113" s="160"/>
      <c r="U113" s="160"/>
    </row>
    <row r="114" spans="1:21" s="182" customFormat="1" ht="33" customHeight="1">
      <c r="A114" s="172" t="s">
        <v>464</v>
      </c>
      <c r="B114" s="172" t="s">
        <v>398</v>
      </c>
      <c r="C114" s="172" t="s">
        <v>299</v>
      </c>
      <c r="D114" s="172" t="s">
        <v>279</v>
      </c>
      <c r="E114" s="172" t="s">
        <v>372</v>
      </c>
      <c r="F114" s="179" t="s">
        <v>465</v>
      </c>
      <c r="G114" s="172" t="s">
        <v>518</v>
      </c>
      <c r="H114" s="266">
        <v>310</v>
      </c>
      <c r="I114" s="266"/>
      <c r="J114" s="180" t="s">
        <v>519</v>
      </c>
      <c r="K114" s="176"/>
      <c r="L114" s="177">
        <f aca="true" t="shared" si="21" ref="L114:L138">SUM(M114:P114)</f>
        <v>98158.3</v>
      </c>
      <c r="M114" s="265"/>
      <c r="N114" s="176"/>
      <c r="O114" s="176"/>
      <c r="P114" s="177">
        <v>98158.3</v>
      </c>
      <c r="Q114" s="178" t="e">
        <f>M114-#REF!</f>
        <v>#REF!</v>
      </c>
      <c r="S114" s="242"/>
      <c r="T114" s="160"/>
      <c r="U114" s="160"/>
    </row>
    <row r="115" spans="1:21" s="182" customFormat="1" ht="33" customHeight="1" hidden="1">
      <c r="A115" s="172" t="s">
        <v>372</v>
      </c>
      <c r="B115" s="172"/>
      <c r="C115" s="172" t="s">
        <v>299</v>
      </c>
      <c r="D115" s="172" t="s">
        <v>279</v>
      </c>
      <c r="E115" s="172" t="s">
        <v>372</v>
      </c>
      <c r="F115" s="172" t="s">
        <v>433</v>
      </c>
      <c r="G115" s="172" t="s">
        <v>518</v>
      </c>
      <c r="H115" s="266">
        <v>310</v>
      </c>
      <c r="I115" s="266"/>
      <c r="J115" s="180" t="s">
        <v>520</v>
      </c>
      <c r="K115" s="176"/>
      <c r="L115" s="177">
        <f t="shared" si="21"/>
        <v>0</v>
      </c>
      <c r="M115" s="265"/>
      <c r="N115" s="176"/>
      <c r="O115" s="176"/>
      <c r="P115" s="177"/>
      <c r="Q115" s="178">
        <v>1000</v>
      </c>
      <c r="T115" s="160"/>
      <c r="U115" s="160"/>
    </row>
    <row r="116" spans="1:21" ht="33" customHeight="1">
      <c r="A116" s="179" t="s">
        <v>521</v>
      </c>
      <c r="B116" s="179" t="s">
        <v>522</v>
      </c>
      <c r="C116" s="179" t="s">
        <v>299</v>
      </c>
      <c r="D116" s="179" t="s">
        <v>279</v>
      </c>
      <c r="E116" s="179"/>
      <c r="F116" s="179" t="s">
        <v>523</v>
      </c>
      <c r="G116" s="179" t="s">
        <v>494</v>
      </c>
      <c r="H116" s="174">
        <v>241</v>
      </c>
      <c r="I116" s="174"/>
      <c r="J116" s="175" t="s">
        <v>524</v>
      </c>
      <c r="K116" s="176"/>
      <c r="L116" s="177">
        <f t="shared" si="21"/>
        <v>2000</v>
      </c>
      <c r="M116" s="265"/>
      <c r="N116" s="176"/>
      <c r="O116" s="176"/>
      <c r="P116" s="177">
        <f>3000-1000</f>
        <v>2000</v>
      </c>
      <c r="Q116" s="178">
        <v>3000</v>
      </c>
      <c r="T116" s="160"/>
      <c r="U116" s="160"/>
    </row>
    <row r="117" spans="1:21" ht="83.25" customHeight="1">
      <c r="A117" s="179" t="s">
        <v>521</v>
      </c>
      <c r="B117" s="179" t="s">
        <v>522</v>
      </c>
      <c r="C117" s="179" t="s">
        <v>299</v>
      </c>
      <c r="D117" s="179" t="s">
        <v>279</v>
      </c>
      <c r="E117" s="179"/>
      <c r="F117" s="219" t="s">
        <v>525</v>
      </c>
      <c r="G117" s="179" t="s">
        <v>434</v>
      </c>
      <c r="H117" s="173">
        <v>241</v>
      </c>
      <c r="I117" s="174"/>
      <c r="J117" s="175" t="s">
        <v>526</v>
      </c>
      <c r="K117" s="176"/>
      <c r="L117" s="177">
        <f t="shared" si="21"/>
        <v>3940</v>
      </c>
      <c r="M117" s="265"/>
      <c r="N117" s="176"/>
      <c r="O117" s="176"/>
      <c r="P117" s="177">
        <f>5940-2000</f>
        <v>3940</v>
      </c>
      <c r="Q117" s="178">
        <v>5940</v>
      </c>
      <c r="T117" s="160"/>
      <c r="U117" s="160"/>
    </row>
    <row r="118" spans="1:21" ht="33" customHeight="1">
      <c r="A118" s="172" t="s">
        <v>491</v>
      </c>
      <c r="B118" s="172" t="s">
        <v>527</v>
      </c>
      <c r="C118" s="179" t="s">
        <v>299</v>
      </c>
      <c r="D118" s="172" t="s">
        <v>292</v>
      </c>
      <c r="E118" s="172" t="s">
        <v>491</v>
      </c>
      <c r="F118" s="172" t="s">
        <v>528</v>
      </c>
      <c r="G118" s="172" t="s">
        <v>494</v>
      </c>
      <c r="H118" s="173">
        <v>241</v>
      </c>
      <c r="I118" s="174"/>
      <c r="J118" s="175" t="s">
        <v>529</v>
      </c>
      <c r="K118" s="176"/>
      <c r="L118" s="177">
        <f t="shared" si="21"/>
        <v>9585</v>
      </c>
      <c r="M118" s="177">
        <v>9585</v>
      </c>
      <c r="N118" s="176"/>
      <c r="O118" s="176"/>
      <c r="P118" s="177"/>
      <c r="Q118" s="178" t="e">
        <f>M118-#REF!</f>
        <v>#REF!</v>
      </c>
      <c r="T118" s="160"/>
      <c r="U118" s="160"/>
    </row>
    <row r="119" spans="1:21" ht="33" customHeight="1" hidden="1">
      <c r="A119" s="172" t="s">
        <v>491</v>
      </c>
      <c r="B119" s="172"/>
      <c r="C119" s="179" t="s">
        <v>299</v>
      </c>
      <c r="D119" s="172" t="s">
        <v>292</v>
      </c>
      <c r="E119" s="172" t="s">
        <v>491</v>
      </c>
      <c r="F119" s="172" t="s">
        <v>530</v>
      </c>
      <c r="G119" s="172" t="s">
        <v>494</v>
      </c>
      <c r="H119" s="173"/>
      <c r="I119" s="174"/>
      <c r="J119" s="175" t="s">
        <v>531</v>
      </c>
      <c r="K119" s="176"/>
      <c r="L119" s="177">
        <f t="shared" si="21"/>
        <v>0</v>
      </c>
      <c r="M119" s="177">
        <v>0</v>
      </c>
      <c r="N119" s="176"/>
      <c r="O119" s="176"/>
      <c r="P119" s="177"/>
      <c r="Q119" s="178" t="e">
        <f>M119-#REF!</f>
        <v>#REF!</v>
      </c>
      <c r="T119" s="160"/>
      <c r="U119" s="160"/>
    </row>
    <row r="120" spans="1:21" ht="33" customHeight="1">
      <c r="A120" s="172" t="s">
        <v>491</v>
      </c>
      <c r="B120" s="172" t="s">
        <v>498</v>
      </c>
      <c r="C120" s="179" t="s">
        <v>299</v>
      </c>
      <c r="D120" s="172" t="s">
        <v>292</v>
      </c>
      <c r="E120" s="172" t="s">
        <v>491</v>
      </c>
      <c r="F120" s="172" t="s">
        <v>528</v>
      </c>
      <c r="G120" s="172" t="s">
        <v>494</v>
      </c>
      <c r="H120" s="173">
        <v>241</v>
      </c>
      <c r="I120" s="174"/>
      <c r="J120" s="175" t="s">
        <v>532</v>
      </c>
      <c r="K120" s="176"/>
      <c r="L120" s="177">
        <f t="shared" si="21"/>
        <v>295</v>
      </c>
      <c r="M120" s="177">
        <v>295</v>
      </c>
      <c r="N120" s="176"/>
      <c r="O120" s="176"/>
      <c r="P120" s="177"/>
      <c r="Q120" s="178" t="e">
        <f>M120-#REF!</f>
        <v>#REF!</v>
      </c>
      <c r="T120" s="160"/>
      <c r="U120" s="160"/>
    </row>
    <row r="121" spans="1:21" ht="47.25" customHeight="1">
      <c r="A121" s="172" t="s">
        <v>491</v>
      </c>
      <c r="B121" s="172" t="s">
        <v>533</v>
      </c>
      <c r="C121" s="179" t="s">
        <v>299</v>
      </c>
      <c r="D121" s="172" t="s">
        <v>292</v>
      </c>
      <c r="E121" s="172" t="s">
        <v>491</v>
      </c>
      <c r="F121" s="172" t="s">
        <v>528</v>
      </c>
      <c r="G121" s="172" t="s">
        <v>494</v>
      </c>
      <c r="H121" s="173">
        <v>241</v>
      </c>
      <c r="I121" s="174"/>
      <c r="J121" s="175" t="s">
        <v>534</v>
      </c>
      <c r="K121" s="176"/>
      <c r="L121" s="177">
        <f t="shared" si="21"/>
        <v>78305</v>
      </c>
      <c r="M121" s="177">
        <v>78305</v>
      </c>
      <c r="N121" s="176"/>
      <c r="O121" s="176"/>
      <c r="P121" s="177"/>
      <c r="Q121" s="178" t="e">
        <f>M121-#REF!</f>
        <v>#REF!</v>
      </c>
      <c r="T121" s="160"/>
      <c r="U121" s="160"/>
    </row>
    <row r="122" spans="1:21" ht="47.25" customHeight="1">
      <c r="A122" s="172" t="s">
        <v>491</v>
      </c>
      <c r="B122" s="172" t="s">
        <v>498</v>
      </c>
      <c r="C122" s="179" t="s">
        <v>299</v>
      </c>
      <c r="D122" s="172" t="s">
        <v>292</v>
      </c>
      <c r="E122" s="172" t="s">
        <v>491</v>
      </c>
      <c r="F122" s="172" t="s">
        <v>528</v>
      </c>
      <c r="G122" s="172" t="s">
        <v>494</v>
      </c>
      <c r="H122" s="173">
        <v>241</v>
      </c>
      <c r="I122" s="174"/>
      <c r="J122" s="175" t="s">
        <v>535</v>
      </c>
      <c r="K122" s="176"/>
      <c r="L122" s="177">
        <f t="shared" si="21"/>
        <v>13392</v>
      </c>
      <c r="M122" s="177">
        <f>11564+1828</f>
        <v>13392</v>
      </c>
      <c r="N122" s="176"/>
      <c r="O122" s="176"/>
      <c r="P122" s="177"/>
      <c r="Q122" s="178" t="e">
        <f>M122-#REF!</f>
        <v>#REF!</v>
      </c>
      <c r="T122" s="160"/>
      <c r="U122" s="160"/>
    </row>
    <row r="123" spans="1:21" ht="48" customHeight="1" hidden="1">
      <c r="A123" s="172" t="s">
        <v>491</v>
      </c>
      <c r="B123" s="172"/>
      <c r="C123" s="179" t="s">
        <v>299</v>
      </c>
      <c r="D123" s="172" t="s">
        <v>292</v>
      </c>
      <c r="E123" s="172" t="s">
        <v>491</v>
      </c>
      <c r="F123" s="172" t="s">
        <v>528</v>
      </c>
      <c r="G123" s="172" t="s">
        <v>494</v>
      </c>
      <c r="H123" s="173">
        <v>241</v>
      </c>
      <c r="I123" s="174"/>
      <c r="J123" s="175" t="s">
        <v>536</v>
      </c>
      <c r="K123" s="176"/>
      <c r="L123" s="177">
        <f t="shared" si="21"/>
        <v>0</v>
      </c>
      <c r="M123" s="177">
        <v>0</v>
      </c>
      <c r="N123" s="176"/>
      <c r="O123" s="176"/>
      <c r="P123" s="177"/>
      <c r="Q123" s="178" t="e">
        <f>M123-#REF!</f>
        <v>#REF!</v>
      </c>
      <c r="T123" s="160"/>
      <c r="U123" s="160"/>
    </row>
    <row r="124" spans="1:21" ht="33" customHeight="1" hidden="1">
      <c r="A124" s="172" t="s">
        <v>491</v>
      </c>
      <c r="B124" s="172"/>
      <c r="C124" s="179" t="s">
        <v>299</v>
      </c>
      <c r="D124" s="172" t="s">
        <v>292</v>
      </c>
      <c r="E124" s="172" t="s">
        <v>491</v>
      </c>
      <c r="F124" s="172" t="s">
        <v>528</v>
      </c>
      <c r="G124" s="172" t="s">
        <v>494</v>
      </c>
      <c r="H124" s="173">
        <v>241</v>
      </c>
      <c r="I124" s="174"/>
      <c r="J124" s="175" t="s">
        <v>537</v>
      </c>
      <c r="K124" s="176"/>
      <c r="L124" s="177">
        <f t="shared" si="21"/>
        <v>0</v>
      </c>
      <c r="M124" s="177">
        <v>0</v>
      </c>
      <c r="N124" s="176"/>
      <c r="O124" s="176"/>
      <c r="P124" s="177"/>
      <c r="Q124" s="178" t="e">
        <f>M124-#REF!</f>
        <v>#REF!</v>
      </c>
      <c r="T124" s="160"/>
      <c r="U124" s="160"/>
    </row>
    <row r="125" spans="1:21" ht="57" customHeight="1">
      <c r="A125" s="172" t="s">
        <v>491</v>
      </c>
      <c r="B125" s="172" t="s">
        <v>527</v>
      </c>
      <c r="C125" s="179" t="s">
        <v>299</v>
      </c>
      <c r="D125" s="172" t="s">
        <v>292</v>
      </c>
      <c r="E125" s="172" t="s">
        <v>491</v>
      </c>
      <c r="F125" s="172" t="s">
        <v>528</v>
      </c>
      <c r="G125" s="172" t="s">
        <v>494</v>
      </c>
      <c r="H125" s="173">
        <v>241</v>
      </c>
      <c r="I125" s="174"/>
      <c r="J125" s="175" t="s">
        <v>538</v>
      </c>
      <c r="K125" s="176"/>
      <c r="L125" s="177">
        <f t="shared" si="21"/>
        <v>23642</v>
      </c>
      <c r="M125" s="177">
        <v>23642</v>
      </c>
      <c r="N125" s="176"/>
      <c r="O125" s="176"/>
      <c r="P125" s="177"/>
      <c r="Q125" s="178" t="e">
        <f>M125-#REF!</f>
        <v>#REF!</v>
      </c>
      <c r="T125" s="160"/>
      <c r="U125" s="160"/>
    </row>
    <row r="126" spans="1:21" ht="48" customHeight="1">
      <c r="A126" s="172" t="s">
        <v>491</v>
      </c>
      <c r="B126" s="172" t="s">
        <v>498</v>
      </c>
      <c r="C126" s="179" t="s">
        <v>299</v>
      </c>
      <c r="D126" s="172" t="s">
        <v>292</v>
      </c>
      <c r="E126" s="172" t="s">
        <v>491</v>
      </c>
      <c r="F126" s="172" t="s">
        <v>528</v>
      </c>
      <c r="G126" s="172" t="s">
        <v>494</v>
      </c>
      <c r="H126" s="173">
        <v>241</v>
      </c>
      <c r="I126" s="174"/>
      <c r="J126" s="175" t="s">
        <v>539</v>
      </c>
      <c r="K126" s="176"/>
      <c r="L126" s="177">
        <f t="shared" si="21"/>
        <v>2144</v>
      </c>
      <c r="M126" s="177">
        <f>1851+293</f>
        <v>2144</v>
      </c>
      <c r="N126" s="176"/>
      <c r="O126" s="176"/>
      <c r="P126" s="177"/>
      <c r="Q126" s="178" t="e">
        <f>M126-#REF!</f>
        <v>#REF!</v>
      </c>
      <c r="T126" s="160"/>
      <c r="U126" s="160"/>
    </row>
    <row r="127" spans="1:21" ht="69.75" customHeight="1">
      <c r="A127" s="172" t="s">
        <v>491</v>
      </c>
      <c r="B127" s="172" t="s">
        <v>498</v>
      </c>
      <c r="C127" s="179" t="s">
        <v>299</v>
      </c>
      <c r="D127" s="172" t="s">
        <v>292</v>
      </c>
      <c r="E127" s="172" t="s">
        <v>491</v>
      </c>
      <c r="F127" s="172" t="s">
        <v>528</v>
      </c>
      <c r="G127" s="172" t="s">
        <v>494</v>
      </c>
      <c r="H127" s="173">
        <v>241</v>
      </c>
      <c r="I127" s="174"/>
      <c r="J127" s="175" t="s">
        <v>540</v>
      </c>
      <c r="K127" s="176"/>
      <c r="L127" s="177">
        <f t="shared" si="21"/>
        <v>5788</v>
      </c>
      <c r="M127" s="177">
        <f>4998+790</f>
        <v>5788</v>
      </c>
      <c r="N127" s="176"/>
      <c r="O127" s="176"/>
      <c r="P127" s="177"/>
      <c r="Q127" s="178" t="e">
        <f>M127-#REF!</f>
        <v>#REF!</v>
      </c>
      <c r="T127" s="160"/>
      <c r="U127" s="160"/>
    </row>
    <row r="128" spans="1:21" ht="24" customHeight="1" hidden="1">
      <c r="A128" s="172"/>
      <c r="B128" s="172"/>
      <c r="C128" s="179" t="s">
        <v>299</v>
      </c>
      <c r="D128" s="172" t="s">
        <v>292</v>
      </c>
      <c r="E128" s="172"/>
      <c r="F128" s="172" t="s">
        <v>528</v>
      </c>
      <c r="G128" s="172"/>
      <c r="H128" s="173"/>
      <c r="I128" s="174"/>
      <c r="J128" s="175" t="s">
        <v>541</v>
      </c>
      <c r="K128" s="176"/>
      <c r="L128" s="177">
        <f t="shared" si="21"/>
        <v>0</v>
      </c>
      <c r="M128" s="177"/>
      <c r="N128" s="176"/>
      <c r="O128" s="176"/>
      <c r="P128" s="177"/>
      <c r="Q128" s="178">
        <v>10000</v>
      </c>
      <c r="T128" s="160"/>
      <c r="U128" s="160"/>
    </row>
    <row r="129" spans="1:21" ht="30" customHeight="1">
      <c r="A129" s="172" t="s">
        <v>491</v>
      </c>
      <c r="B129" s="172" t="s">
        <v>498</v>
      </c>
      <c r="C129" s="172" t="s">
        <v>299</v>
      </c>
      <c r="D129" s="172" t="s">
        <v>284</v>
      </c>
      <c r="E129" s="172" t="s">
        <v>491</v>
      </c>
      <c r="F129" s="172" t="s">
        <v>528</v>
      </c>
      <c r="G129" s="172" t="s">
        <v>494</v>
      </c>
      <c r="H129" s="173">
        <v>241</v>
      </c>
      <c r="I129" s="174" t="e">
        <f>IF(#REF!=0,IF(#REF!=0,0,1),1)</f>
        <v>#REF!</v>
      </c>
      <c r="J129" s="175" t="s">
        <v>542</v>
      </c>
      <c r="K129" s="176"/>
      <c r="L129" s="177">
        <f t="shared" si="21"/>
        <v>257</v>
      </c>
      <c r="M129" s="177">
        <v>257</v>
      </c>
      <c r="N129" s="176"/>
      <c r="O129" s="176"/>
      <c r="P129" s="177"/>
      <c r="Q129" s="178" t="e">
        <f>M129-#REF!</f>
        <v>#REF!</v>
      </c>
      <c r="T129" s="160"/>
      <c r="U129" s="160"/>
    </row>
    <row r="130" spans="1:21" ht="51" customHeight="1" hidden="1">
      <c r="A130" s="172" t="s">
        <v>491</v>
      </c>
      <c r="B130" s="172"/>
      <c r="C130" s="172" t="s">
        <v>299</v>
      </c>
      <c r="D130" s="172" t="s">
        <v>284</v>
      </c>
      <c r="E130" s="172" t="s">
        <v>491</v>
      </c>
      <c r="F130" s="172" t="s">
        <v>528</v>
      </c>
      <c r="G130" s="172" t="s">
        <v>472</v>
      </c>
      <c r="H130" s="173">
        <v>226</v>
      </c>
      <c r="I130" s="174" t="e">
        <f>IF(#REF!=0,IF(#REF!=0,0,1),1)</f>
        <v>#REF!</v>
      </c>
      <c r="J130" s="175" t="s">
        <v>543</v>
      </c>
      <c r="K130" s="176"/>
      <c r="L130" s="177">
        <f t="shared" si="21"/>
        <v>0</v>
      </c>
      <c r="M130" s="177">
        <v>0</v>
      </c>
      <c r="N130" s="176"/>
      <c r="O130" s="176"/>
      <c r="P130" s="177"/>
      <c r="Q130" s="178" t="e">
        <f>M130-#REF!</f>
        <v>#REF!</v>
      </c>
      <c r="T130" s="160"/>
      <c r="U130" s="160"/>
    </row>
    <row r="131" spans="1:21" ht="33" customHeight="1" hidden="1">
      <c r="A131" s="172" t="s">
        <v>491</v>
      </c>
      <c r="B131" s="172"/>
      <c r="C131" s="172" t="s">
        <v>299</v>
      </c>
      <c r="D131" s="172" t="s">
        <v>284</v>
      </c>
      <c r="E131" s="172" t="s">
        <v>491</v>
      </c>
      <c r="F131" s="172" t="s">
        <v>528</v>
      </c>
      <c r="G131" s="172" t="s">
        <v>544</v>
      </c>
      <c r="H131" s="173">
        <v>225</v>
      </c>
      <c r="I131" s="174"/>
      <c r="J131" s="175" t="s">
        <v>545</v>
      </c>
      <c r="K131" s="176"/>
      <c r="L131" s="177">
        <f t="shared" si="21"/>
        <v>0</v>
      </c>
      <c r="M131" s="177">
        <v>0</v>
      </c>
      <c r="N131" s="176"/>
      <c r="O131" s="176"/>
      <c r="P131" s="177"/>
      <c r="Q131" s="178" t="e">
        <f>M131-#REF!</f>
        <v>#REF!</v>
      </c>
      <c r="T131" s="160"/>
      <c r="U131" s="160"/>
    </row>
    <row r="132" spans="1:21" ht="33" customHeight="1">
      <c r="A132" s="172" t="s">
        <v>491</v>
      </c>
      <c r="B132" s="172" t="s">
        <v>389</v>
      </c>
      <c r="C132" s="172" t="s">
        <v>299</v>
      </c>
      <c r="D132" s="172" t="s">
        <v>284</v>
      </c>
      <c r="E132" s="172" t="s">
        <v>491</v>
      </c>
      <c r="F132" s="172" t="s">
        <v>546</v>
      </c>
      <c r="G132" s="172" t="s">
        <v>544</v>
      </c>
      <c r="H132" s="173">
        <v>225</v>
      </c>
      <c r="I132" s="174" t="e">
        <f>IF(#REF!=0,IF(#REF!=0,0,1),1)</f>
        <v>#REF!</v>
      </c>
      <c r="J132" s="175" t="s">
        <v>547</v>
      </c>
      <c r="K132" s="176"/>
      <c r="L132" s="177">
        <f t="shared" si="21"/>
        <v>1700</v>
      </c>
      <c r="M132" s="177">
        <v>1700</v>
      </c>
      <c r="N132" s="176"/>
      <c r="O132" s="176"/>
      <c r="P132" s="177"/>
      <c r="Q132" s="178" t="e">
        <f>M132-#REF!</f>
        <v>#REF!</v>
      </c>
      <c r="T132" s="160"/>
      <c r="U132" s="160"/>
    </row>
    <row r="133" spans="1:21" ht="33" customHeight="1">
      <c r="A133" s="172" t="s">
        <v>491</v>
      </c>
      <c r="B133" s="172" t="s">
        <v>389</v>
      </c>
      <c r="C133" s="172" t="s">
        <v>299</v>
      </c>
      <c r="D133" s="172" t="s">
        <v>284</v>
      </c>
      <c r="E133" s="172" t="s">
        <v>491</v>
      </c>
      <c r="F133" s="172" t="s">
        <v>548</v>
      </c>
      <c r="G133" s="172" t="s">
        <v>544</v>
      </c>
      <c r="H133" s="173">
        <v>225</v>
      </c>
      <c r="I133" s="174" t="e">
        <f>IF(#REF!=0,IF(#REF!=0,0,1),1)</f>
        <v>#REF!</v>
      </c>
      <c r="J133" s="175" t="s">
        <v>549</v>
      </c>
      <c r="K133" s="176"/>
      <c r="L133" s="177">
        <f t="shared" si="21"/>
        <v>1578</v>
      </c>
      <c r="M133" s="177">
        <v>1578</v>
      </c>
      <c r="N133" s="176"/>
      <c r="O133" s="176"/>
      <c r="P133" s="177"/>
      <c r="Q133" s="178" t="e">
        <f>M133-#REF!</f>
        <v>#REF!</v>
      </c>
      <c r="T133" s="160"/>
      <c r="U133" s="160"/>
    </row>
    <row r="134" spans="1:21" ht="36.75" customHeight="1" hidden="1">
      <c r="A134" s="172" t="s">
        <v>491</v>
      </c>
      <c r="B134" s="172"/>
      <c r="C134" s="172" t="s">
        <v>299</v>
      </c>
      <c r="D134" s="172" t="s">
        <v>284</v>
      </c>
      <c r="E134" s="172" t="s">
        <v>491</v>
      </c>
      <c r="F134" s="172" t="s">
        <v>528</v>
      </c>
      <c r="G134" s="172" t="s">
        <v>550</v>
      </c>
      <c r="H134" s="173">
        <v>310</v>
      </c>
      <c r="I134" s="174" t="e">
        <f>IF(#REF!=0,IF(#REF!=0,0,1),1)</f>
        <v>#REF!</v>
      </c>
      <c r="J134" s="175" t="s">
        <v>551</v>
      </c>
      <c r="K134" s="176"/>
      <c r="L134" s="177">
        <f t="shared" si="21"/>
        <v>0</v>
      </c>
      <c r="M134" s="177">
        <v>0</v>
      </c>
      <c r="N134" s="176"/>
      <c r="O134" s="176"/>
      <c r="P134" s="177"/>
      <c r="Q134" s="178" t="e">
        <f>M134-#REF!</f>
        <v>#REF!</v>
      </c>
      <c r="T134" s="160"/>
      <c r="U134" s="160"/>
    </row>
    <row r="135" spans="1:21" ht="24.75" customHeight="1" hidden="1">
      <c r="A135" s="172" t="s">
        <v>491</v>
      </c>
      <c r="B135" s="172"/>
      <c r="C135" s="172" t="s">
        <v>299</v>
      </c>
      <c r="D135" s="172" t="s">
        <v>284</v>
      </c>
      <c r="E135" s="172" t="s">
        <v>491</v>
      </c>
      <c r="F135" s="172" t="s">
        <v>528</v>
      </c>
      <c r="G135" s="172" t="s">
        <v>550</v>
      </c>
      <c r="H135" s="266">
        <v>310</v>
      </c>
      <c r="I135" s="199" t="e">
        <f>IF(#REF!=0,IF(#REF!=0,0,1),1)</f>
        <v>#REF!</v>
      </c>
      <c r="J135" s="175" t="s">
        <v>552</v>
      </c>
      <c r="K135" s="176"/>
      <c r="L135" s="177">
        <f t="shared" si="21"/>
        <v>0</v>
      </c>
      <c r="M135" s="177">
        <v>0</v>
      </c>
      <c r="N135" s="176"/>
      <c r="O135" s="176"/>
      <c r="P135" s="177"/>
      <c r="Q135" s="178" t="e">
        <f>M135-#REF!</f>
        <v>#REF!</v>
      </c>
      <c r="T135" s="160"/>
      <c r="U135" s="160"/>
    </row>
    <row r="136" spans="1:21" ht="33" customHeight="1">
      <c r="A136" s="172" t="s">
        <v>491</v>
      </c>
      <c r="B136" s="172" t="s">
        <v>389</v>
      </c>
      <c r="C136" s="172" t="s">
        <v>299</v>
      </c>
      <c r="D136" s="172" t="s">
        <v>284</v>
      </c>
      <c r="E136" s="172" t="s">
        <v>491</v>
      </c>
      <c r="F136" s="172" t="s">
        <v>528</v>
      </c>
      <c r="G136" s="172" t="s">
        <v>550</v>
      </c>
      <c r="H136" s="173">
        <v>242</v>
      </c>
      <c r="I136" s="174" t="e">
        <f>IF(#REF!=0,IF(#REF!=0,0,1),1)</f>
        <v>#REF!</v>
      </c>
      <c r="J136" s="175" t="s">
        <v>553</v>
      </c>
      <c r="K136" s="176"/>
      <c r="L136" s="177">
        <f t="shared" si="21"/>
        <v>92051</v>
      </c>
      <c r="M136" s="177">
        <v>92051</v>
      </c>
      <c r="N136" s="176"/>
      <c r="O136" s="176"/>
      <c r="P136" s="177"/>
      <c r="Q136" s="178" t="e">
        <f>M136-#REF!</f>
        <v>#REF!</v>
      </c>
      <c r="T136" s="160"/>
      <c r="U136" s="160"/>
    </row>
    <row r="137" spans="1:21" ht="54.75" customHeight="1">
      <c r="A137" s="172" t="s">
        <v>491</v>
      </c>
      <c r="B137" s="172" t="s">
        <v>389</v>
      </c>
      <c r="C137" s="172" t="s">
        <v>299</v>
      </c>
      <c r="D137" s="172" t="s">
        <v>284</v>
      </c>
      <c r="E137" s="172" t="s">
        <v>491</v>
      </c>
      <c r="F137" s="172" t="s">
        <v>554</v>
      </c>
      <c r="G137" s="172" t="s">
        <v>544</v>
      </c>
      <c r="H137" s="173">
        <v>225</v>
      </c>
      <c r="I137" s="190" t="e">
        <f>IF(#REF!=0,IF(#REF!=0,0,1),1)</f>
        <v>#REF!</v>
      </c>
      <c r="J137" s="175" t="s">
        <v>555</v>
      </c>
      <c r="K137" s="187"/>
      <c r="L137" s="188">
        <f t="shared" si="21"/>
        <v>4776</v>
      </c>
      <c r="M137" s="265"/>
      <c r="N137" s="187">
        <v>4776</v>
      </c>
      <c r="O137" s="187"/>
      <c r="P137" s="188"/>
      <c r="Q137" s="178" t="e">
        <f>M137-#REF!</f>
        <v>#REF!</v>
      </c>
      <c r="S137" s="242"/>
      <c r="T137" s="160"/>
      <c r="U137" s="160"/>
    </row>
    <row r="138" spans="1:21" s="236" customFormat="1" ht="18.75">
      <c r="A138" s="179" t="s">
        <v>464</v>
      </c>
      <c r="B138" s="179" t="s">
        <v>398</v>
      </c>
      <c r="C138" s="179" t="s">
        <v>299</v>
      </c>
      <c r="D138" s="179" t="s">
        <v>284</v>
      </c>
      <c r="E138" s="179" t="s">
        <v>372</v>
      </c>
      <c r="F138" s="179" t="s">
        <v>465</v>
      </c>
      <c r="G138" s="179" t="s">
        <v>434</v>
      </c>
      <c r="H138" s="174">
        <v>310</v>
      </c>
      <c r="I138" s="174"/>
      <c r="J138" s="175" t="s">
        <v>556</v>
      </c>
      <c r="K138" s="176"/>
      <c r="L138" s="188">
        <f t="shared" si="21"/>
        <v>16791</v>
      </c>
      <c r="M138" s="265"/>
      <c r="N138" s="176"/>
      <c r="O138" s="176"/>
      <c r="P138" s="177">
        <v>16791</v>
      </c>
      <c r="Q138" s="178" t="e">
        <f>M138-#REF!</f>
        <v>#REF!</v>
      </c>
      <c r="S138" s="242"/>
      <c r="T138" s="160"/>
      <c r="U138" s="160"/>
    </row>
    <row r="139" spans="1:21" s="232" customFormat="1" ht="35.25" customHeight="1">
      <c r="A139" s="155"/>
      <c r="B139" s="155"/>
      <c r="C139" s="155" t="s">
        <v>310</v>
      </c>
      <c r="D139" s="155" t="s">
        <v>280</v>
      </c>
      <c r="E139" s="155"/>
      <c r="F139" s="155"/>
      <c r="G139" s="155"/>
      <c r="H139" s="228"/>
      <c r="I139" s="228"/>
      <c r="J139" s="157" t="s">
        <v>311</v>
      </c>
      <c r="K139" s="229"/>
      <c r="L139" s="158">
        <f aca="true" t="shared" si="22" ref="L139:Q139">SUM(L143:L147)</f>
        <v>12165</v>
      </c>
      <c r="M139" s="158">
        <f t="shared" si="22"/>
        <v>6165</v>
      </c>
      <c r="N139" s="158">
        <f t="shared" si="22"/>
        <v>0</v>
      </c>
      <c r="O139" s="158">
        <f t="shared" si="22"/>
        <v>0</v>
      </c>
      <c r="P139" s="158">
        <f t="shared" si="22"/>
        <v>6000</v>
      </c>
      <c r="Q139" s="235" t="e">
        <f t="shared" si="22"/>
        <v>#REF!</v>
      </c>
      <c r="T139" s="160"/>
      <c r="U139" s="160"/>
    </row>
    <row r="140" spans="1:21" s="269" customFormat="1" ht="33" customHeight="1" hidden="1" outlineLevel="1">
      <c r="A140" s="267"/>
      <c r="B140" s="267"/>
      <c r="C140" s="267"/>
      <c r="D140" s="267"/>
      <c r="E140" s="267"/>
      <c r="F140" s="267"/>
      <c r="G140" s="267"/>
      <c r="H140" s="252"/>
      <c r="I140" s="252"/>
      <c r="J140" s="268"/>
      <c r="K140" s="254"/>
      <c r="L140" s="164">
        <f>L141+L142</f>
        <v>12165</v>
      </c>
      <c r="M140" s="164">
        <f>M141+M142</f>
        <v>6165</v>
      </c>
      <c r="N140" s="164">
        <f>N141+N142</f>
        <v>0</v>
      </c>
      <c r="O140" s="164">
        <f>O141+O142</f>
        <v>0</v>
      </c>
      <c r="P140" s="164">
        <f>P141+P142</f>
        <v>6000</v>
      </c>
      <c r="Q140" s="243"/>
      <c r="T140" s="160"/>
      <c r="U140" s="160"/>
    </row>
    <row r="141" spans="1:21" s="269" customFormat="1" ht="33" customHeight="1" hidden="1" outlineLevel="1">
      <c r="A141" s="267"/>
      <c r="B141" s="267"/>
      <c r="C141" s="267" t="s">
        <v>310</v>
      </c>
      <c r="D141" s="267" t="s">
        <v>284</v>
      </c>
      <c r="E141" s="267"/>
      <c r="F141" s="267"/>
      <c r="G141" s="267"/>
      <c r="H141" s="252"/>
      <c r="I141" s="252"/>
      <c r="J141" s="268"/>
      <c r="K141" s="254"/>
      <c r="L141" s="164">
        <f>L147</f>
        <v>6000</v>
      </c>
      <c r="M141" s="164">
        <f>M147</f>
        <v>0</v>
      </c>
      <c r="N141" s="164">
        <f>N147</f>
        <v>0</v>
      </c>
      <c r="O141" s="164">
        <f>O147</f>
        <v>0</v>
      </c>
      <c r="P141" s="164">
        <f>P147</f>
        <v>6000</v>
      </c>
      <c r="Q141" s="243"/>
      <c r="T141" s="160"/>
      <c r="U141" s="160"/>
    </row>
    <row r="142" spans="1:21" s="269" customFormat="1" ht="33" customHeight="1" hidden="1" outlineLevel="1">
      <c r="A142" s="267"/>
      <c r="B142" s="267"/>
      <c r="C142" s="267" t="s">
        <v>310</v>
      </c>
      <c r="D142" s="267" t="s">
        <v>292</v>
      </c>
      <c r="E142" s="267"/>
      <c r="F142" s="267"/>
      <c r="G142" s="267"/>
      <c r="H142" s="252"/>
      <c r="I142" s="252"/>
      <c r="J142" s="268"/>
      <c r="K142" s="254"/>
      <c r="L142" s="164">
        <f>SUM(L144:L146)</f>
        <v>6165</v>
      </c>
      <c r="M142" s="164">
        <f>SUM(M144:M146)</f>
        <v>6165</v>
      </c>
      <c r="N142" s="164">
        <f>SUM(N144:N146)</f>
        <v>0</v>
      </c>
      <c r="O142" s="164">
        <f>SUM(O144:O146)</f>
        <v>0</v>
      </c>
      <c r="P142" s="164">
        <f>SUM(P144:P146)</f>
        <v>0</v>
      </c>
      <c r="Q142" s="243"/>
      <c r="T142" s="160"/>
      <c r="U142" s="160"/>
    </row>
    <row r="143" spans="1:21" ht="24.75" customHeight="1" hidden="1" collapsed="1">
      <c r="A143" s="245" t="s">
        <v>477</v>
      </c>
      <c r="B143" s="245"/>
      <c r="C143" s="245" t="s">
        <v>310</v>
      </c>
      <c r="D143" s="245" t="s">
        <v>279</v>
      </c>
      <c r="E143" s="245" t="s">
        <v>477</v>
      </c>
      <c r="F143" s="245" t="s">
        <v>557</v>
      </c>
      <c r="G143" s="245" t="s">
        <v>544</v>
      </c>
      <c r="H143" s="270"/>
      <c r="I143" s="174"/>
      <c r="J143" s="175" t="s">
        <v>558</v>
      </c>
      <c r="K143" s="176"/>
      <c r="L143" s="177"/>
      <c r="M143" s="176"/>
      <c r="N143" s="176"/>
      <c r="O143" s="176"/>
      <c r="P143" s="177"/>
      <c r="Q143" s="178" t="e">
        <f>M143-#REF!</f>
        <v>#REF!</v>
      </c>
      <c r="T143" s="160"/>
      <c r="U143" s="160"/>
    </row>
    <row r="144" spans="1:21" ht="33" customHeight="1" collapsed="1">
      <c r="A144" s="179" t="s">
        <v>477</v>
      </c>
      <c r="B144" s="179" t="s">
        <v>559</v>
      </c>
      <c r="C144" s="179" t="s">
        <v>310</v>
      </c>
      <c r="D144" s="179" t="s">
        <v>292</v>
      </c>
      <c r="E144" s="179" t="s">
        <v>477</v>
      </c>
      <c r="F144" s="179" t="s">
        <v>560</v>
      </c>
      <c r="G144" s="179" t="s">
        <v>561</v>
      </c>
      <c r="H144" s="174"/>
      <c r="I144" s="174" t="e">
        <f>IF(#REF!=0,IF(#REF!=0,0,1),1)</f>
        <v>#REF!</v>
      </c>
      <c r="J144" s="175" t="s">
        <v>562</v>
      </c>
      <c r="K144" s="176"/>
      <c r="L144" s="177">
        <f>SUM(M144:P144)</f>
        <v>2050</v>
      </c>
      <c r="M144" s="176">
        <v>2050</v>
      </c>
      <c r="N144" s="176"/>
      <c r="O144" s="176"/>
      <c r="P144" s="177"/>
      <c r="Q144" s="178" t="e">
        <f>M144-#REF!</f>
        <v>#REF!</v>
      </c>
      <c r="T144" s="160"/>
      <c r="U144" s="160"/>
    </row>
    <row r="145" spans="1:21" ht="39" customHeight="1">
      <c r="A145" s="179" t="s">
        <v>477</v>
      </c>
      <c r="B145" s="179" t="s">
        <v>559</v>
      </c>
      <c r="C145" s="179" t="s">
        <v>310</v>
      </c>
      <c r="D145" s="179" t="s">
        <v>292</v>
      </c>
      <c r="E145" s="179" t="s">
        <v>477</v>
      </c>
      <c r="F145" s="179" t="s">
        <v>563</v>
      </c>
      <c r="G145" s="179" t="s">
        <v>409</v>
      </c>
      <c r="H145" s="174"/>
      <c r="I145" s="174" t="e">
        <f>IF(#REF!=0,IF(#REF!=0,0,1),1)</f>
        <v>#REF!</v>
      </c>
      <c r="J145" s="175" t="s">
        <v>564</v>
      </c>
      <c r="K145" s="176"/>
      <c r="L145" s="177">
        <f>SUM(M145:P145)</f>
        <v>4115</v>
      </c>
      <c r="M145" s="176">
        <v>4115</v>
      </c>
      <c r="N145" s="176"/>
      <c r="O145" s="176"/>
      <c r="P145" s="177"/>
      <c r="Q145" s="178" t="e">
        <f>M145-#REF!</f>
        <v>#REF!</v>
      </c>
      <c r="T145" s="160"/>
      <c r="U145" s="160"/>
    </row>
    <row r="146" spans="1:21" ht="24.75" customHeight="1" hidden="1" outlineLevel="1">
      <c r="A146" s="179"/>
      <c r="B146" s="179"/>
      <c r="C146" s="179"/>
      <c r="D146" s="179"/>
      <c r="E146" s="179"/>
      <c r="F146" s="179"/>
      <c r="G146" s="179"/>
      <c r="H146" s="174"/>
      <c r="I146" s="174" t="e">
        <f>IF(#REF!=0,IF(#REF!=0,0,1),1)</f>
        <v>#REF!</v>
      </c>
      <c r="J146" s="175" t="s">
        <v>565</v>
      </c>
      <c r="K146" s="176"/>
      <c r="L146" s="177">
        <f>SUM(M146:P146)</f>
        <v>0</v>
      </c>
      <c r="M146" s="176"/>
      <c r="N146" s="176"/>
      <c r="O146" s="176"/>
      <c r="P146" s="177"/>
      <c r="Q146" s="178" t="e">
        <f>M146-#REF!</f>
        <v>#REF!</v>
      </c>
      <c r="T146" s="160"/>
      <c r="U146" s="160"/>
    </row>
    <row r="147" spans="1:21" s="182" customFormat="1" ht="24.75" customHeight="1" collapsed="1">
      <c r="A147" s="172" t="s">
        <v>464</v>
      </c>
      <c r="B147" s="172" t="s">
        <v>398</v>
      </c>
      <c r="C147" s="172" t="s">
        <v>310</v>
      </c>
      <c r="D147" s="172" t="s">
        <v>284</v>
      </c>
      <c r="E147" s="172" t="s">
        <v>372</v>
      </c>
      <c r="F147" s="179" t="s">
        <v>465</v>
      </c>
      <c r="G147" s="172" t="s">
        <v>434</v>
      </c>
      <c r="H147" s="173">
        <v>310</v>
      </c>
      <c r="I147" s="173"/>
      <c r="J147" s="180" t="s">
        <v>566</v>
      </c>
      <c r="K147" s="176"/>
      <c r="L147" s="177">
        <f>SUM(M147:P147)</f>
        <v>6000</v>
      </c>
      <c r="M147" s="176"/>
      <c r="N147" s="176"/>
      <c r="O147" s="176"/>
      <c r="P147" s="177">
        <v>6000</v>
      </c>
      <c r="Q147" s="178" t="e">
        <f>M147-#REF!</f>
        <v>#REF!</v>
      </c>
      <c r="T147" s="160"/>
      <c r="U147" s="160"/>
    </row>
    <row r="148" spans="1:21" s="272" customFormat="1" ht="33" customHeight="1">
      <c r="A148" s="155" t="s">
        <v>567</v>
      </c>
      <c r="B148" s="155"/>
      <c r="C148" s="155" t="s">
        <v>286</v>
      </c>
      <c r="D148" s="155" t="s">
        <v>280</v>
      </c>
      <c r="E148" s="155" t="s">
        <v>567</v>
      </c>
      <c r="F148" s="155"/>
      <c r="G148" s="155"/>
      <c r="H148" s="228"/>
      <c r="I148" s="228"/>
      <c r="J148" s="271" t="s">
        <v>314</v>
      </c>
      <c r="K148" s="229"/>
      <c r="L148" s="158">
        <f aca="true" t="shared" si="23" ref="L148:Q148">L155+L199+L239+L242+L245</f>
        <v>726286</v>
      </c>
      <c r="M148" s="158">
        <f t="shared" si="23"/>
        <v>704813</v>
      </c>
      <c r="N148" s="158">
        <f t="shared" si="23"/>
        <v>16782</v>
      </c>
      <c r="O148" s="158">
        <f t="shared" si="23"/>
        <v>4691</v>
      </c>
      <c r="P148" s="158">
        <f t="shared" si="23"/>
        <v>0</v>
      </c>
      <c r="Q148" s="158" t="e">
        <f t="shared" si="23"/>
        <v>#REF!</v>
      </c>
      <c r="S148" s="158">
        <f>S155+S199+S239+S242+S245</f>
        <v>16782</v>
      </c>
      <c r="T148" s="160"/>
      <c r="U148" s="160"/>
    </row>
    <row r="149" spans="1:21" ht="24.75" customHeight="1" hidden="1" outlineLevel="1">
      <c r="A149" s="161"/>
      <c r="B149" s="161"/>
      <c r="C149" s="161"/>
      <c r="D149" s="161"/>
      <c r="E149" s="161"/>
      <c r="F149" s="161"/>
      <c r="G149" s="161"/>
      <c r="H149" s="162"/>
      <c r="I149" s="162"/>
      <c r="J149" s="163"/>
      <c r="K149" s="254"/>
      <c r="L149" s="254">
        <f>SUM(L150:L154)</f>
        <v>726286</v>
      </c>
      <c r="M149" s="254">
        <f>SUM(M150:M154)</f>
        <v>704813</v>
      </c>
      <c r="N149" s="254">
        <f>SUM(N150:N154)</f>
        <v>16782</v>
      </c>
      <c r="O149" s="254">
        <f>SUM(O150:O154)</f>
        <v>4691</v>
      </c>
      <c r="P149" s="254">
        <f>SUM(P150:P154)</f>
        <v>0</v>
      </c>
      <c r="Q149" s="273"/>
      <c r="T149" s="160"/>
      <c r="U149" s="160"/>
    </row>
    <row r="150" spans="1:21" ht="24.75" customHeight="1" hidden="1" outlineLevel="1">
      <c r="A150" s="161"/>
      <c r="B150" s="161"/>
      <c r="C150" s="161" t="s">
        <v>286</v>
      </c>
      <c r="D150" s="161" t="s">
        <v>279</v>
      </c>
      <c r="E150" s="161"/>
      <c r="F150" s="161"/>
      <c r="G150" s="161"/>
      <c r="H150" s="162"/>
      <c r="I150" s="162"/>
      <c r="J150" s="163"/>
      <c r="K150" s="254"/>
      <c r="L150" s="254">
        <f>L155</f>
        <v>221552</v>
      </c>
      <c r="M150" s="254">
        <f>M155</f>
        <v>215420</v>
      </c>
      <c r="N150" s="254">
        <f>N155</f>
        <v>5740</v>
      </c>
      <c r="O150" s="254">
        <f>O155</f>
        <v>392</v>
      </c>
      <c r="P150" s="254">
        <f>P155</f>
        <v>0</v>
      </c>
      <c r="Q150" s="273"/>
      <c r="T150" s="160"/>
      <c r="U150" s="160"/>
    </row>
    <row r="151" spans="1:21" ht="24.75" customHeight="1" hidden="1" outlineLevel="1">
      <c r="A151" s="161"/>
      <c r="B151" s="161"/>
      <c r="C151" s="161" t="s">
        <v>286</v>
      </c>
      <c r="D151" s="161" t="s">
        <v>292</v>
      </c>
      <c r="E151" s="161"/>
      <c r="F151" s="161"/>
      <c r="G151" s="161"/>
      <c r="H151" s="162"/>
      <c r="I151" s="162"/>
      <c r="J151" s="163"/>
      <c r="K151" s="254"/>
      <c r="L151" s="254">
        <f>L199</f>
        <v>426373</v>
      </c>
      <c r="M151" s="254">
        <f>M199</f>
        <v>412347</v>
      </c>
      <c r="N151" s="254">
        <f>N199</f>
        <v>10792</v>
      </c>
      <c r="O151" s="254">
        <f>O199</f>
        <v>3234</v>
      </c>
      <c r="P151" s="254">
        <f>P199</f>
        <v>0</v>
      </c>
      <c r="Q151" s="273"/>
      <c r="T151" s="160"/>
      <c r="U151" s="160"/>
    </row>
    <row r="152" spans="1:21" ht="24.75" customHeight="1" hidden="1" outlineLevel="1">
      <c r="A152" s="161"/>
      <c r="B152" s="161"/>
      <c r="C152" s="161" t="s">
        <v>286</v>
      </c>
      <c r="D152" s="161" t="s">
        <v>284</v>
      </c>
      <c r="E152" s="161"/>
      <c r="F152" s="161"/>
      <c r="G152" s="161"/>
      <c r="H152" s="162"/>
      <c r="I152" s="162"/>
      <c r="J152" s="163"/>
      <c r="K152" s="254"/>
      <c r="L152" s="254">
        <f>L239</f>
        <v>20490</v>
      </c>
      <c r="M152" s="254">
        <f>M239</f>
        <v>20038</v>
      </c>
      <c r="N152" s="254">
        <f>N239</f>
        <v>0</v>
      </c>
      <c r="O152" s="254">
        <f>O239</f>
        <v>452</v>
      </c>
      <c r="P152" s="254">
        <f>P239</f>
        <v>0</v>
      </c>
      <c r="Q152" s="273"/>
      <c r="T152" s="160"/>
      <c r="U152" s="160"/>
    </row>
    <row r="153" spans="1:21" ht="24.75" customHeight="1" hidden="1" outlineLevel="1">
      <c r="A153" s="161"/>
      <c r="B153" s="161"/>
      <c r="C153" s="161" t="s">
        <v>286</v>
      </c>
      <c r="D153" s="161" t="s">
        <v>286</v>
      </c>
      <c r="E153" s="161"/>
      <c r="F153" s="161"/>
      <c r="G153" s="161"/>
      <c r="H153" s="162"/>
      <c r="I153" s="162"/>
      <c r="J153" s="163"/>
      <c r="K153" s="254"/>
      <c r="L153" s="254">
        <f>L242</f>
        <v>15035</v>
      </c>
      <c r="M153" s="254">
        <f>M242</f>
        <v>15035</v>
      </c>
      <c r="N153" s="254">
        <f>N242</f>
        <v>0</v>
      </c>
      <c r="O153" s="254">
        <f>O242</f>
        <v>0</v>
      </c>
      <c r="P153" s="254">
        <f>P242</f>
        <v>0</v>
      </c>
      <c r="Q153" s="273"/>
      <c r="T153" s="160"/>
      <c r="U153" s="160"/>
    </row>
    <row r="154" spans="1:21" ht="24.75" customHeight="1" hidden="1" outlineLevel="1">
      <c r="A154" s="161"/>
      <c r="B154" s="161"/>
      <c r="C154" s="161" t="s">
        <v>286</v>
      </c>
      <c r="D154" s="161" t="s">
        <v>294</v>
      </c>
      <c r="E154" s="161"/>
      <c r="F154" s="161"/>
      <c r="G154" s="161"/>
      <c r="H154" s="162"/>
      <c r="I154" s="162"/>
      <c r="J154" s="163"/>
      <c r="K154" s="254"/>
      <c r="L154" s="254">
        <f>L245</f>
        <v>42836</v>
      </c>
      <c r="M154" s="254">
        <f>M245</f>
        <v>41973</v>
      </c>
      <c r="N154" s="254">
        <f>N245</f>
        <v>250</v>
      </c>
      <c r="O154" s="254">
        <f>O245</f>
        <v>613</v>
      </c>
      <c r="P154" s="254">
        <f>P245</f>
        <v>0</v>
      </c>
      <c r="Q154" s="273"/>
      <c r="T154" s="160"/>
      <c r="U154" s="160"/>
    </row>
    <row r="155" spans="1:21" ht="24.75" customHeight="1" collapsed="1">
      <c r="A155" s="219"/>
      <c r="B155" s="219"/>
      <c r="C155" s="219" t="s">
        <v>286</v>
      </c>
      <c r="D155" s="219" t="s">
        <v>279</v>
      </c>
      <c r="E155" s="219"/>
      <c r="F155" s="219"/>
      <c r="G155" s="219"/>
      <c r="H155" s="221"/>
      <c r="I155" s="221" t="e">
        <f>IF(#REF!=0,IF(#REF!=0,0,1),1)</f>
        <v>#REF!</v>
      </c>
      <c r="J155" s="260" t="s">
        <v>568</v>
      </c>
      <c r="K155" s="222">
        <f aca="true" t="shared" si="24" ref="K155:Q155">SUM(K156:K198)</f>
        <v>0</v>
      </c>
      <c r="L155" s="222">
        <f t="shared" si="24"/>
        <v>221552</v>
      </c>
      <c r="M155" s="222">
        <f t="shared" si="24"/>
        <v>215420</v>
      </c>
      <c r="N155" s="222">
        <f t="shared" si="24"/>
        <v>5740</v>
      </c>
      <c r="O155" s="222">
        <f t="shared" si="24"/>
        <v>392</v>
      </c>
      <c r="P155" s="222">
        <f t="shared" si="24"/>
        <v>0</v>
      </c>
      <c r="Q155" s="274" t="e">
        <f t="shared" si="24"/>
        <v>#REF!</v>
      </c>
      <c r="S155" s="275">
        <f>SUM(S156:S198)</f>
        <v>5200</v>
      </c>
      <c r="T155" s="160"/>
      <c r="U155" s="160"/>
    </row>
    <row r="156" spans="1:21" ht="24.75" customHeight="1">
      <c r="A156" s="179" t="s">
        <v>567</v>
      </c>
      <c r="B156" s="179" t="s">
        <v>569</v>
      </c>
      <c r="C156" s="179" t="s">
        <v>286</v>
      </c>
      <c r="D156" s="179" t="s">
        <v>279</v>
      </c>
      <c r="E156" s="179" t="s">
        <v>567</v>
      </c>
      <c r="F156" s="179" t="s">
        <v>570</v>
      </c>
      <c r="G156" s="179" t="s">
        <v>409</v>
      </c>
      <c r="H156" s="174"/>
      <c r="I156" s="174" t="e">
        <f>IF(#REF!=0,IF(#REF!=0,0,1),1)</f>
        <v>#REF!</v>
      </c>
      <c r="J156" s="175" t="s">
        <v>571</v>
      </c>
      <c r="K156" s="187"/>
      <c r="L156" s="188">
        <f aca="true" t="shared" si="25" ref="L156:L187">SUM(M156:P156)</f>
        <v>2372</v>
      </c>
      <c r="M156" s="187">
        <v>2372</v>
      </c>
      <c r="N156" s="187"/>
      <c r="O156" s="187">
        <v>0</v>
      </c>
      <c r="P156" s="188"/>
      <c r="Q156" s="178" t="e">
        <f>M156-#REF!</f>
        <v>#REF!</v>
      </c>
      <c r="T156" s="160"/>
      <c r="U156" s="160"/>
    </row>
    <row r="157" spans="1:21" ht="46.5" customHeight="1" hidden="1">
      <c r="A157" s="179" t="s">
        <v>567</v>
      </c>
      <c r="B157" s="179"/>
      <c r="C157" s="179" t="s">
        <v>286</v>
      </c>
      <c r="D157" s="179" t="s">
        <v>279</v>
      </c>
      <c r="E157" s="179" t="s">
        <v>567</v>
      </c>
      <c r="F157" s="179" t="s">
        <v>572</v>
      </c>
      <c r="G157" s="179" t="s">
        <v>409</v>
      </c>
      <c r="H157" s="174"/>
      <c r="I157" s="174" t="e">
        <f>IF(#REF!=0,IF(#REF!=0,0,1),1)</f>
        <v>#REF!</v>
      </c>
      <c r="J157" s="175" t="s">
        <v>573</v>
      </c>
      <c r="K157" s="187"/>
      <c r="L157" s="188">
        <f t="shared" si="25"/>
        <v>0</v>
      </c>
      <c r="M157" s="187"/>
      <c r="N157" s="187"/>
      <c r="O157" s="187"/>
      <c r="P157" s="188"/>
      <c r="Q157" s="178" t="e">
        <f>M157-#REF!</f>
        <v>#REF!</v>
      </c>
      <c r="T157" s="160"/>
      <c r="U157" s="160"/>
    </row>
    <row r="158" spans="1:21" ht="24.75" customHeight="1">
      <c r="A158" s="179" t="s">
        <v>567</v>
      </c>
      <c r="B158" s="179" t="s">
        <v>574</v>
      </c>
      <c r="C158" s="179" t="s">
        <v>286</v>
      </c>
      <c r="D158" s="179" t="s">
        <v>279</v>
      </c>
      <c r="E158" s="179" t="s">
        <v>567</v>
      </c>
      <c r="F158" s="179" t="s">
        <v>570</v>
      </c>
      <c r="G158" s="179" t="s">
        <v>409</v>
      </c>
      <c r="H158" s="174"/>
      <c r="I158" s="174" t="e">
        <f>IF(#REF!=0,IF(#REF!=0,0,1),1)</f>
        <v>#REF!</v>
      </c>
      <c r="J158" s="175" t="s">
        <v>575</v>
      </c>
      <c r="K158" s="187"/>
      <c r="L158" s="188">
        <f t="shared" si="25"/>
        <v>3985</v>
      </c>
      <c r="M158" s="187">
        <v>3985</v>
      </c>
      <c r="N158" s="187"/>
      <c r="O158" s="187"/>
      <c r="P158" s="188"/>
      <c r="Q158" s="178" t="e">
        <f>M158-#REF!</f>
        <v>#REF!</v>
      </c>
      <c r="R158" s="276">
        <f>676878-M148</f>
        <v>-27935</v>
      </c>
      <c r="T158" s="160"/>
      <c r="U158" s="160"/>
    </row>
    <row r="159" spans="1:21" ht="24.75" customHeight="1">
      <c r="A159" s="179" t="s">
        <v>567</v>
      </c>
      <c r="B159" s="179" t="s">
        <v>576</v>
      </c>
      <c r="C159" s="179" t="s">
        <v>286</v>
      </c>
      <c r="D159" s="179" t="s">
        <v>279</v>
      </c>
      <c r="E159" s="179" t="s">
        <v>567</v>
      </c>
      <c r="F159" s="179" t="s">
        <v>570</v>
      </c>
      <c r="G159" s="179" t="s">
        <v>409</v>
      </c>
      <c r="H159" s="174"/>
      <c r="I159" s="174" t="e">
        <f>IF(#REF!=0,IF(#REF!=0,0,1),1)</f>
        <v>#REF!</v>
      </c>
      <c r="J159" s="175" t="s">
        <v>577</v>
      </c>
      <c r="K159" s="187"/>
      <c r="L159" s="188">
        <f t="shared" si="25"/>
        <v>4810</v>
      </c>
      <c r="M159" s="187">
        <v>4810</v>
      </c>
      <c r="N159" s="187"/>
      <c r="O159" s="187"/>
      <c r="P159" s="188"/>
      <c r="Q159" s="178" t="e">
        <f>M159-#REF!</f>
        <v>#REF!</v>
      </c>
      <c r="T159" s="160"/>
      <c r="U159" s="160"/>
    </row>
    <row r="160" spans="1:21" ht="24.75" customHeight="1">
      <c r="A160" s="179" t="s">
        <v>567</v>
      </c>
      <c r="B160" s="179" t="s">
        <v>578</v>
      </c>
      <c r="C160" s="179" t="s">
        <v>286</v>
      </c>
      <c r="D160" s="179" t="s">
        <v>279</v>
      </c>
      <c r="E160" s="179" t="s">
        <v>567</v>
      </c>
      <c r="F160" s="179" t="s">
        <v>570</v>
      </c>
      <c r="G160" s="179" t="s">
        <v>409</v>
      </c>
      <c r="H160" s="174"/>
      <c r="I160" s="174" t="e">
        <f>IF(#REF!=0,IF(#REF!=0,0,1),1)</f>
        <v>#REF!</v>
      </c>
      <c r="J160" s="175" t="s">
        <v>579</v>
      </c>
      <c r="K160" s="187"/>
      <c r="L160" s="188">
        <f t="shared" si="25"/>
        <v>2310</v>
      </c>
      <c r="M160" s="187">
        <v>2310</v>
      </c>
      <c r="N160" s="187"/>
      <c r="O160" s="187"/>
      <c r="P160" s="188"/>
      <c r="Q160" s="178" t="e">
        <f>M160-#REF!</f>
        <v>#REF!</v>
      </c>
      <c r="T160" s="160"/>
      <c r="U160" s="160"/>
    </row>
    <row r="161" spans="1:21" ht="24.75" customHeight="1">
      <c r="A161" s="179" t="s">
        <v>567</v>
      </c>
      <c r="B161" s="179" t="s">
        <v>580</v>
      </c>
      <c r="C161" s="179" t="s">
        <v>286</v>
      </c>
      <c r="D161" s="179" t="s">
        <v>279</v>
      </c>
      <c r="E161" s="179" t="s">
        <v>567</v>
      </c>
      <c r="F161" s="179" t="s">
        <v>570</v>
      </c>
      <c r="G161" s="179" t="s">
        <v>409</v>
      </c>
      <c r="H161" s="174"/>
      <c r="I161" s="174" t="e">
        <f>IF(#REF!=0,IF(#REF!=0,0,1),1)</f>
        <v>#REF!</v>
      </c>
      <c r="J161" s="175" t="s">
        <v>581</v>
      </c>
      <c r="K161" s="187"/>
      <c r="L161" s="188">
        <f t="shared" si="25"/>
        <v>3086</v>
      </c>
      <c r="M161" s="187">
        <v>3086</v>
      </c>
      <c r="N161" s="187"/>
      <c r="O161" s="187"/>
      <c r="P161" s="188"/>
      <c r="Q161" s="178" t="e">
        <f>M161-#REF!</f>
        <v>#REF!</v>
      </c>
      <c r="T161" s="160"/>
      <c r="U161" s="160"/>
    </row>
    <row r="162" spans="1:21" ht="24.75" customHeight="1">
      <c r="A162" s="179" t="s">
        <v>567</v>
      </c>
      <c r="B162" s="179" t="s">
        <v>582</v>
      </c>
      <c r="C162" s="179" t="s">
        <v>286</v>
      </c>
      <c r="D162" s="179" t="s">
        <v>279</v>
      </c>
      <c r="E162" s="179" t="s">
        <v>567</v>
      </c>
      <c r="F162" s="179" t="s">
        <v>570</v>
      </c>
      <c r="G162" s="179" t="s">
        <v>409</v>
      </c>
      <c r="H162" s="174"/>
      <c r="I162" s="174" t="e">
        <f>IF(#REF!=0,IF(#REF!=0,0,1),1)</f>
        <v>#REF!</v>
      </c>
      <c r="J162" s="175" t="s">
        <v>583</v>
      </c>
      <c r="K162" s="187"/>
      <c r="L162" s="188">
        <f t="shared" si="25"/>
        <v>2374</v>
      </c>
      <c r="M162" s="187">
        <v>2374</v>
      </c>
      <c r="N162" s="187"/>
      <c r="O162" s="187"/>
      <c r="P162" s="188"/>
      <c r="Q162" s="178" t="e">
        <f>M162-#REF!</f>
        <v>#REF!</v>
      </c>
      <c r="T162" s="160"/>
      <c r="U162" s="160"/>
    </row>
    <row r="163" spans="1:21" ht="32.25" customHeight="1" hidden="1">
      <c r="A163" s="179" t="s">
        <v>567</v>
      </c>
      <c r="B163" s="179"/>
      <c r="C163" s="179" t="s">
        <v>286</v>
      </c>
      <c r="D163" s="179" t="s">
        <v>279</v>
      </c>
      <c r="E163" s="179" t="s">
        <v>567</v>
      </c>
      <c r="F163" s="179" t="s">
        <v>570</v>
      </c>
      <c r="G163" s="179" t="s">
        <v>409</v>
      </c>
      <c r="H163" s="174"/>
      <c r="I163" s="174" t="e">
        <f>IF(#REF!=0,IF(#REF!=0,0,1),1)</f>
        <v>#REF!</v>
      </c>
      <c r="J163" s="175" t="s">
        <v>584</v>
      </c>
      <c r="K163" s="187"/>
      <c r="L163" s="188">
        <f t="shared" si="25"/>
        <v>0</v>
      </c>
      <c r="M163" s="187">
        <v>0</v>
      </c>
      <c r="N163" s="187"/>
      <c r="O163" s="187"/>
      <c r="P163" s="188"/>
      <c r="Q163" s="178" t="e">
        <f>M163-#REF!</f>
        <v>#REF!</v>
      </c>
      <c r="T163" s="160"/>
      <c r="U163" s="160"/>
    </row>
    <row r="164" spans="1:21" ht="24.75" customHeight="1">
      <c r="A164" s="179" t="s">
        <v>567</v>
      </c>
      <c r="B164" s="179" t="s">
        <v>585</v>
      </c>
      <c r="C164" s="179" t="s">
        <v>286</v>
      </c>
      <c r="D164" s="179" t="s">
        <v>279</v>
      </c>
      <c r="E164" s="179" t="s">
        <v>567</v>
      </c>
      <c r="F164" s="179" t="s">
        <v>570</v>
      </c>
      <c r="G164" s="179" t="s">
        <v>409</v>
      </c>
      <c r="H164" s="174"/>
      <c r="I164" s="174" t="e">
        <f>IF(#REF!=0,IF(#REF!=0,0,1),1)</f>
        <v>#REF!</v>
      </c>
      <c r="J164" s="175" t="s">
        <v>586</v>
      </c>
      <c r="K164" s="187"/>
      <c r="L164" s="188">
        <f t="shared" si="25"/>
        <v>2292</v>
      </c>
      <c r="M164" s="187">
        <v>2292</v>
      </c>
      <c r="N164" s="187"/>
      <c r="O164" s="187"/>
      <c r="P164" s="188"/>
      <c r="Q164" s="178" t="e">
        <f>M164-#REF!</f>
        <v>#REF!</v>
      </c>
      <c r="T164" s="160"/>
      <c r="U164" s="160"/>
    </row>
    <row r="165" spans="1:21" ht="24.75" customHeight="1">
      <c r="A165" s="179" t="s">
        <v>567</v>
      </c>
      <c r="B165" s="179" t="s">
        <v>587</v>
      </c>
      <c r="C165" s="179" t="s">
        <v>286</v>
      </c>
      <c r="D165" s="179" t="s">
        <v>279</v>
      </c>
      <c r="E165" s="179" t="s">
        <v>567</v>
      </c>
      <c r="F165" s="179" t="s">
        <v>570</v>
      </c>
      <c r="G165" s="179" t="s">
        <v>409</v>
      </c>
      <c r="H165" s="174"/>
      <c r="I165" s="174" t="e">
        <f>IF(#REF!=0,IF(#REF!=0,0,1),1)</f>
        <v>#REF!</v>
      </c>
      <c r="J165" s="175" t="s">
        <v>588</v>
      </c>
      <c r="K165" s="187"/>
      <c r="L165" s="188">
        <f t="shared" si="25"/>
        <v>7991</v>
      </c>
      <c r="M165" s="187">
        <v>7691</v>
      </c>
      <c r="N165" s="187">
        <v>300</v>
      </c>
      <c r="O165" s="187"/>
      <c r="P165" s="188"/>
      <c r="Q165" s="178" t="e">
        <f>M165-#REF!</f>
        <v>#REF!</v>
      </c>
      <c r="T165" s="160"/>
      <c r="U165" s="160"/>
    </row>
    <row r="166" spans="1:21" ht="24.75" customHeight="1">
      <c r="A166" s="179" t="s">
        <v>567</v>
      </c>
      <c r="B166" s="179" t="s">
        <v>589</v>
      </c>
      <c r="C166" s="179" t="s">
        <v>286</v>
      </c>
      <c r="D166" s="179" t="s">
        <v>279</v>
      </c>
      <c r="E166" s="179" t="s">
        <v>567</v>
      </c>
      <c r="F166" s="179" t="s">
        <v>570</v>
      </c>
      <c r="G166" s="179" t="s">
        <v>409</v>
      </c>
      <c r="H166" s="174"/>
      <c r="I166" s="174" t="e">
        <f>IF(#REF!=0,IF(#REF!=0,0,1),1)</f>
        <v>#REF!</v>
      </c>
      <c r="J166" s="175" t="s">
        <v>590</v>
      </c>
      <c r="K166" s="187"/>
      <c r="L166" s="188">
        <f t="shared" si="25"/>
        <v>6387</v>
      </c>
      <c r="M166" s="187">
        <v>6237</v>
      </c>
      <c r="N166" s="187">
        <v>150</v>
      </c>
      <c r="O166" s="187"/>
      <c r="P166" s="188"/>
      <c r="Q166" s="178" t="e">
        <f>M166-#REF!</f>
        <v>#REF!</v>
      </c>
      <c r="T166" s="160"/>
      <c r="U166" s="160"/>
    </row>
    <row r="167" spans="1:21" ht="24.75" customHeight="1">
      <c r="A167" s="179" t="s">
        <v>567</v>
      </c>
      <c r="B167" s="179" t="s">
        <v>591</v>
      </c>
      <c r="C167" s="179" t="s">
        <v>286</v>
      </c>
      <c r="D167" s="179" t="s">
        <v>279</v>
      </c>
      <c r="E167" s="179" t="s">
        <v>567</v>
      </c>
      <c r="F167" s="179" t="s">
        <v>570</v>
      </c>
      <c r="G167" s="179" t="s">
        <v>409</v>
      </c>
      <c r="H167" s="174"/>
      <c r="I167" s="174" t="e">
        <f>IF(#REF!=0,IF(#REF!=0,0,1),1)</f>
        <v>#REF!</v>
      </c>
      <c r="J167" s="175" t="s">
        <v>592</v>
      </c>
      <c r="K167" s="187"/>
      <c r="L167" s="188">
        <f t="shared" si="25"/>
        <v>4323</v>
      </c>
      <c r="M167" s="187">
        <v>4083</v>
      </c>
      <c r="N167" s="187">
        <v>240</v>
      </c>
      <c r="O167" s="187"/>
      <c r="P167" s="188"/>
      <c r="Q167" s="178" t="e">
        <f>M167-#REF!</f>
        <v>#REF!</v>
      </c>
      <c r="S167">
        <v>250</v>
      </c>
      <c r="T167" s="160"/>
      <c r="U167" s="160"/>
    </row>
    <row r="168" spans="1:21" ht="24.75" customHeight="1">
      <c r="A168" s="179" t="s">
        <v>567</v>
      </c>
      <c r="B168" s="179" t="s">
        <v>593</v>
      </c>
      <c r="C168" s="179" t="s">
        <v>286</v>
      </c>
      <c r="D168" s="179" t="s">
        <v>279</v>
      </c>
      <c r="E168" s="179" t="s">
        <v>567</v>
      </c>
      <c r="F168" s="179" t="s">
        <v>570</v>
      </c>
      <c r="G168" s="179" t="s">
        <v>409</v>
      </c>
      <c r="H168" s="174"/>
      <c r="I168" s="174" t="e">
        <f>IF(#REF!=0,IF(#REF!=0,0,1),1)</f>
        <v>#REF!</v>
      </c>
      <c r="J168" s="175" t="s">
        <v>594</v>
      </c>
      <c r="K168" s="187"/>
      <c r="L168" s="188">
        <f t="shared" si="25"/>
        <v>5751</v>
      </c>
      <c r="M168" s="187">
        <v>5751</v>
      </c>
      <c r="N168" s="187"/>
      <c r="O168" s="187"/>
      <c r="P168" s="188"/>
      <c r="Q168" s="178" t="e">
        <f>M168-#REF!</f>
        <v>#REF!</v>
      </c>
      <c r="T168" s="160"/>
      <c r="U168" s="160"/>
    </row>
    <row r="169" spans="1:21" ht="24.75" customHeight="1">
      <c r="A169" s="179" t="s">
        <v>567</v>
      </c>
      <c r="B169" s="179" t="s">
        <v>595</v>
      </c>
      <c r="C169" s="179" t="s">
        <v>286</v>
      </c>
      <c r="D169" s="179" t="s">
        <v>279</v>
      </c>
      <c r="E169" s="179" t="s">
        <v>567</v>
      </c>
      <c r="F169" s="179" t="s">
        <v>570</v>
      </c>
      <c r="G169" s="179" t="s">
        <v>409</v>
      </c>
      <c r="H169" s="174"/>
      <c r="I169" s="174" t="e">
        <f>IF(#REF!=0,IF(#REF!=0,0,1),1)</f>
        <v>#REF!</v>
      </c>
      <c r="J169" s="175" t="s">
        <v>596</v>
      </c>
      <c r="K169" s="187"/>
      <c r="L169" s="188">
        <f t="shared" si="25"/>
        <v>2387</v>
      </c>
      <c r="M169" s="187">
        <v>2387</v>
      </c>
      <c r="N169" s="187"/>
      <c r="O169" s="187"/>
      <c r="P169" s="188"/>
      <c r="Q169" s="178" t="e">
        <f>M169-#REF!</f>
        <v>#REF!</v>
      </c>
      <c r="T169" s="160"/>
      <c r="U169" s="160"/>
    </row>
    <row r="170" spans="1:21" ht="24.75" customHeight="1" hidden="1">
      <c r="A170" s="179" t="s">
        <v>567</v>
      </c>
      <c r="B170" s="179"/>
      <c r="C170" s="179" t="s">
        <v>286</v>
      </c>
      <c r="D170" s="179" t="s">
        <v>279</v>
      </c>
      <c r="E170" s="179" t="s">
        <v>567</v>
      </c>
      <c r="F170" s="179" t="s">
        <v>570</v>
      </c>
      <c r="G170" s="179" t="s">
        <v>409</v>
      </c>
      <c r="H170" s="174"/>
      <c r="I170" s="174" t="e">
        <f>IF(#REF!=0,IF(#REF!=0,0,1),1)</f>
        <v>#REF!</v>
      </c>
      <c r="J170" s="175" t="s">
        <v>597</v>
      </c>
      <c r="K170" s="187"/>
      <c r="L170" s="188">
        <f t="shared" si="25"/>
        <v>0</v>
      </c>
      <c r="M170" s="187">
        <v>0</v>
      </c>
      <c r="N170" s="187"/>
      <c r="O170" s="187"/>
      <c r="P170" s="188"/>
      <c r="Q170" s="178" t="e">
        <f>M170-#REF!</f>
        <v>#REF!</v>
      </c>
      <c r="T170" s="160"/>
      <c r="U170" s="160"/>
    </row>
    <row r="171" spans="1:21" ht="24.75" customHeight="1">
      <c r="A171" s="179" t="s">
        <v>567</v>
      </c>
      <c r="B171" s="179" t="s">
        <v>598</v>
      </c>
      <c r="C171" s="179" t="s">
        <v>286</v>
      </c>
      <c r="D171" s="179" t="s">
        <v>279</v>
      </c>
      <c r="E171" s="179" t="s">
        <v>567</v>
      </c>
      <c r="F171" s="179" t="s">
        <v>570</v>
      </c>
      <c r="G171" s="179" t="s">
        <v>409</v>
      </c>
      <c r="H171" s="174"/>
      <c r="I171" s="174" t="e">
        <f>IF(#REF!=0,IF(#REF!=0,0,1),1)</f>
        <v>#REF!</v>
      </c>
      <c r="J171" s="175" t="s">
        <v>599</v>
      </c>
      <c r="K171" s="187"/>
      <c r="L171" s="188">
        <f t="shared" si="25"/>
        <v>4397</v>
      </c>
      <c r="M171" s="187">
        <v>4397</v>
      </c>
      <c r="N171" s="187"/>
      <c r="O171" s="187"/>
      <c r="P171" s="188"/>
      <c r="Q171" s="178" t="e">
        <f>M171-#REF!</f>
        <v>#REF!</v>
      </c>
      <c r="T171" s="160"/>
      <c r="U171" s="160"/>
    </row>
    <row r="172" spans="1:21" ht="24.75" customHeight="1">
      <c r="A172" s="179" t="s">
        <v>567</v>
      </c>
      <c r="B172" s="179" t="s">
        <v>600</v>
      </c>
      <c r="C172" s="179" t="s">
        <v>286</v>
      </c>
      <c r="D172" s="179" t="s">
        <v>279</v>
      </c>
      <c r="E172" s="179" t="s">
        <v>567</v>
      </c>
      <c r="F172" s="179" t="s">
        <v>570</v>
      </c>
      <c r="G172" s="179" t="s">
        <v>409</v>
      </c>
      <c r="H172" s="174"/>
      <c r="I172" s="174" t="e">
        <f>IF(#REF!=0,IF(#REF!=0,0,1),1)</f>
        <v>#REF!</v>
      </c>
      <c r="J172" s="175" t="s">
        <v>601</v>
      </c>
      <c r="K172" s="187"/>
      <c r="L172" s="188">
        <f t="shared" si="25"/>
        <v>5928</v>
      </c>
      <c r="M172" s="187">
        <v>5732</v>
      </c>
      <c r="N172" s="187"/>
      <c r="O172" s="187">
        <v>196</v>
      </c>
      <c r="P172" s="188"/>
      <c r="Q172" s="178" t="e">
        <f>M172-#REF!</f>
        <v>#REF!</v>
      </c>
      <c r="T172" s="160"/>
      <c r="U172" s="160"/>
    </row>
    <row r="173" spans="1:21" ht="24.75" customHeight="1">
      <c r="A173" s="179" t="s">
        <v>567</v>
      </c>
      <c r="B173" s="179" t="s">
        <v>602</v>
      </c>
      <c r="C173" s="179" t="s">
        <v>286</v>
      </c>
      <c r="D173" s="179" t="s">
        <v>279</v>
      </c>
      <c r="E173" s="179" t="s">
        <v>567</v>
      </c>
      <c r="F173" s="179" t="s">
        <v>570</v>
      </c>
      <c r="G173" s="179" t="s">
        <v>409</v>
      </c>
      <c r="H173" s="174"/>
      <c r="I173" s="174" t="e">
        <f>IF(#REF!=0,IF(#REF!=0,0,1),1)</f>
        <v>#REF!</v>
      </c>
      <c r="J173" s="175" t="s">
        <v>603</v>
      </c>
      <c r="K173" s="187"/>
      <c r="L173" s="188">
        <f t="shared" si="25"/>
        <v>6130</v>
      </c>
      <c r="M173" s="187">
        <v>6130</v>
      </c>
      <c r="N173" s="187"/>
      <c r="O173" s="187"/>
      <c r="P173" s="188"/>
      <c r="Q173" s="178" t="e">
        <f>M173-#REF!</f>
        <v>#REF!</v>
      </c>
      <c r="T173" s="160"/>
      <c r="U173" s="160"/>
    </row>
    <row r="174" spans="1:21" ht="24.75" customHeight="1">
      <c r="A174" s="179" t="s">
        <v>567</v>
      </c>
      <c r="B174" s="179" t="s">
        <v>604</v>
      </c>
      <c r="C174" s="179" t="s">
        <v>286</v>
      </c>
      <c r="D174" s="179" t="s">
        <v>279</v>
      </c>
      <c r="E174" s="179" t="s">
        <v>567</v>
      </c>
      <c r="F174" s="179" t="s">
        <v>570</v>
      </c>
      <c r="G174" s="179" t="s">
        <v>409</v>
      </c>
      <c r="H174" s="174"/>
      <c r="I174" s="174" t="e">
        <f>IF(#REF!=0,IF(#REF!=0,0,1),1)</f>
        <v>#REF!</v>
      </c>
      <c r="J174" s="175" t="s">
        <v>605</v>
      </c>
      <c r="K174" s="187"/>
      <c r="L174" s="188">
        <f t="shared" si="25"/>
        <v>5685</v>
      </c>
      <c r="M174" s="187">
        <v>5445</v>
      </c>
      <c r="N174" s="187">
        <v>240</v>
      </c>
      <c r="O174" s="187"/>
      <c r="P174" s="188"/>
      <c r="Q174" s="178" t="e">
        <f>M174-#REF!</f>
        <v>#REF!</v>
      </c>
      <c r="S174">
        <v>250</v>
      </c>
      <c r="T174" s="160"/>
      <c r="U174" s="160"/>
    </row>
    <row r="175" spans="1:21" ht="24.75" customHeight="1">
      <c r="A175" s="179" t="s">
        <v>567</v>
      </c>
      <c r="B175" s="179" t="s">
        <v>606</v>
      </c>
      <c r="C175" s="179" t="s">
        <v>286</v>
      </c>
      <c r="D175" s="179" t="s">
        <v>279</v>
      </c>
      <c r="E175" s="179" t="s">
        <v>567</v>
      </c>
      <c r="F175" s="179" t="s">
        <v>570</v>
      </c>
      <c r="G175" s="179" t="s">
        <v>409</v>
      </c>
      <c r="H175" s="174"/>
      <c r="I175" s="174" t="e">
        <f>IF(#REF!=0,IF(#REF!=0,0,1),1)</f>
        <v>#REF!</v>
      </c>
      <c r="J175" s="175" t="s">
        <v>607</v>
      </c>
      <c r="K175" s="187"/>
      <c r="L175" s="188">
        <f t="shared" si="25"/>
        <v>2944</v>
      </c>
      <c r="M175" s="187">
        <v>2889</v>
      </c>
      <c r="N175" s="187">
        <v>55</v>
      </c>
      <c r="O175" s="187"/>
      <c r="P175" s="188"/>
      <c r="Q175" s="178" t="e">
        <f>M175-#REF!</f>
        <v>#REF!</v>
      </c>
      <c r="T175" s="160"/>
      <c r="U175" s="160"/>
    </row>
    <row r="176" spans="1:21" ht="24.75" customHeight="1">
      <c r="A176" s="179" t="s">
        <v>567</v>
      </c>
      <c r="B176" s="179" t="s">
        <v>608</v>
      </c>
      <c r="C176" s="179" t="s">
        <v>286</v>
      </c>
      <c r="D176" s="179" t="s">
        <v>279</v>
      </c>
      <c r="E176" s="179" t="s">
        <v>567</v>
      </c>
      <c r="F176" s="179" t="s">
        <v>570</v>
      </c>
      <c r="G176" s="179" t="s">
        <v>409</v>
      </c>
      <c r="H176" s="174"/>
      <c r="I176" s="174" t="e">
        <f>IF(#REF!=0,IF(#REF!=0,0,1),1)</f>
        <v>#REF!</v>
      </c>
      <c r="J176" s="175" t="s">
        <v>609</v>
      </c>
      <c r="K176" s="187"/>
      <c r="L176" s="188">
        <f t="shared" si="25"/>
        <v>5551</v>
      </c>
      <c r="M176" s="187">
        <v>5251</v>
      </c>
      <c r="N176" s="187">
        <v>300</v>
      </c>
      <c r="O176" s="187"/>
      <c r="P176" s="188"/>
      <c r="Q176" s="178" t="e">
        <f>M176-#REF!</f>
        <v>#REF!</v>
      </c>
      <c r="S176">
        <v>320</v>
      </c>
      <c r="T176" s="160"/>
      <c r="U176" s="160"/>
    </row>
    <row r="177" spans="1:21" ht="24.75" customHeight="1">
      <c r="A177" s="179" t="s">
        <v>567</v>
      </c>
      <c r="B177" s="179" t="s">
        <v>610</v>
      </c>
      <c r="C177" s="179" t="s">
        <v>286</v>
      </c>
      <c r="D177" s="179" t="s">
        <v>279</v>
      </c>
      <c r="E177" s="179" t="s">
        <v>567</v>
      </c>
      <c r="F177" s="179" t="s">
        <v>570</v>
      </c>
      <c r="G177" s="179" t="s">
        <v>409</v>
      </c>
      <c r="H177" s="174"/>
      <c r="I177" s="174" t="e">
        <f>IF(#REF!=0,IF(#REF!=0,0,1),1)</f>
        <v>#REF!</v>
      </c>
      <c r="J177" s="175" t="s">
        <v>611</v>
      </c>
      <c r="K177" s="187"/>
      <c r="L177" s="188">
        <f t="shared" si="25"/>
        <v>10749</v>
      </c>
      <c r="M177" s="187">
        <v>9239</v>
      </c>
      <c r="N177" s="187">
        <v>1510</v>
      </c>
      <c r="O177" s="187"/>
      <c r="P177" s="188"/>
      <c r="Q177" s="178" t="e">
        <f>M177-#REF!</f>
        <v>#REF!</v>
      </c>
      <c r="S177">
        <v>1540</v>
      </c>
      <c r="T177" s="160"/>
      <c r="U177" s="160"/>
    </row>
    <row r="178" spans="1:21" ht="24.75" customHeight="1">
      <c r="A178" s="179" t="s">
        <v>567</v>
      </c>
      <c r="B178" s="179" t="s">
        <v>612</v>
      </c>
      <c r="C178" s="179" t="s">
        <v>286</v>
      </c>
      <c r="D178" s="179" t="s">
        <v>279</v>
      </c>
      <c r="E178" s="179" t="s">
        <v>567</v>
      </c>
      <c r="F178" s="179" t="s">
        <v>570</v>
      </c>
      <c r="G178" s="179" t="s">
        <v>409</v>
      </c>
      <c r="H178" s="174"/>
      <c r="I178" s="174" t="e">
        <f>IF(#REF!=0,IF(#REF!=0,0,1),1)</f>
        <v>#REF!</v>
      </c>
      <c r="J178" s="175" t="s">
        <v>613</v>
      </c>
      <c r="K178" s="187"/>
      <c r="L178" s="188">
        <f t="shared" si="25"/>
        <v>4766</v>
      </c>
      <c r="M178" s="187">
        <v>4766</v>
      </c>
      <c r="N178" s="187"/>
      <c r="O178" s="187"/>
      <c r="P178" s="188"/>
      <c r="Q178" s="178" t="e">
        <f>M178-#REF!</f>
        <v>#REF!</v>
      </c>
      <c r="T178" s="160"/>
      <c r="U178" s="160"/>
    </row>
    <row r="179" spans="1:21" ht="24.75" customHeight="1">
      <c r="A179" s="179" t="s">
        <v>567</v>
      </c>
      <c r="B179" s="179" t="s">
        <v>614</v>
      </c>
      <c r="C179" s="179" t="s">
        <v>286</v>
      </c>
      <c r="D179" s="179" t="s">
        <v>279</v>
      </c>
      <c r="E179" s="179" t="s">
        <v>567</v>
      </c>
      <c r="F179" s="179" t="s">
        <v>570</v>
      </c>
      <c r="G179" s="179" t="s">
        <v>409</v>
      </c>
      <c r="H179" s="174"/>
      <c r="I179" s="174" t="e">
        <f>IF(#REF!=0,IF(#REF!=0,0,1),1)</f>
        <v>#REF!</v>
      </c>
      <c r="J179" s="175" t="s">
        <v>615</v>
      </c>
      <c r="K179" s="187"/>
      <c r="L179" s="188">
        <f t="shared" si="25"/>
        <v>4372</v>
      </c>
      <c r="M179" s="187">
        <v>4372</v>
      </c>
      <c r="N179" s="187"/>
      <c r="O179" s="187"/>
      <c r="P179" s="188"/>
      <c r="Q179" s="178" t="e">
        <f>M179-#REF!</f>
        <v>#REF!</v>
      </c>
      <c r="T179" s="160"/>
      <c r="U179" s="160"/>
    </row>
    <row r="180" spans="1:21" ht="24.75" customHeight="1">
      <c r="A180" s="179" t="s">
        <v>567</v>
      </c>
      <c r="B180" s="179" t="s">
        <v>616</v>
      </c>
      <c r="C180" s="179" t="s">
        <v>286</v>
      </c>
      <c r="D180" s="179" t="s">
        <v>279</v>
      </c>
      <c r="E180" s="179" t="s">
        <v>567</v>
      </c>
      <c r="F180" s="179" t="s">
        <v>570</v>
      </c>
      <c r="G180" s="179" t="s">
        <v>409</v>
      </c>
      <c r="H180" s="174"/>
      <c r="I180" s="174" t="e">
        <f>IF(#REF!=0,IF(#REF!=0,0,1),1)</f>
        <v>#REF!</v>
      </c>
      <c r="J180" s="175" t="s">
        <v>617</v>
      </c>
      <c r="K180" s="187"/>
      <c r="L180" s="188">
        <f t="shared" si="25"/>
        <v>5195</v>
      </c>
      <c r="M180" s="187">
        <v>4345</v>
      </c>
      <c r="N180" s="187">
        <v>850</v>
      </c>
      <c r="O180" s="187"/>
      <c r="P180" s="188"/>
      <c r="Q180" s="178" t="e">
        <f>M180-#REF!</f>
        <v>#REF!</v>
      </c>
      <c r="S180">
        <v>1000</v>
      </c>
      <c r="T180" s="160"/>
      <c r="U180" s="160"/>
    </row>
    <row r="181" spans="1:21" ht="24.75" customHeight="1">
      <c r="A181" s="179" t="s">
        <v>567</v>
      </c>
      <c r="B181" s="179" t="s">
        <v>618</v>
      </c>
      <c r="C181" s="179" t="s">
        <v>286</v>
      </c>
      <c r="D181" s="179" t="s">
        <v>279</v>
      </c>
      <c r="E181" s="179" t="s">
        <v>567</v>
      </c>
      <c r="F181" s="179" t="s">
        <v>570</v>
      </c>
      <c r="G181" s="179" t="s">
        <v>409</v>
      </c>
      <c r="H181" s="174"/>
      <c r="I181" s="174" t="e">
        <f>IF(#REF!=0,IF(#REF!=0,0,1),1)</f>
        <v>#REF!</v>
      </c>
      <c r="J181" s="175" t="s">
        <v>619</v>
      </c>
      <c r="K181" s="187"/>
      <c r="L181" s="188">
        <f t="shared" si="25"/>
        <v>5026</v>
      </c>
      <c r="M181" s="187">
        <v>4186</v>
      </c>
      <c r="N181" s="187">
        <v>840</v>
      </c>
      <c r="O181" s="187"/>
      <c r="P181" s="188"/>
      <c r="Q181" s="178" t="e">
        <f>M181-#REF!</f>
        <v>#REF!</v>
      </c>
      <c r="S181">
        <v>900</v>
      </c>
      <c r="T181" s="160"/>
      <c r="U181" s="160"/>
    </row>
    <row r="182" spans="1:21" ht="24.75" customHeight="1">
      <c r="A182" s="179" t="s">
        <v>567</v>
      </c>
      <c r="B182" s="179" t="s">
        <v>620</v>
      </c>
      <c r="C182" s="179" t="s">
        <v>286</v>
      </c>
      <c r="D182" s="179" t="s">
        <v>279</v>
      </c>
      <c r="E182" s="179" t="s">
        <v>567</v>
      </c>
      <c r="F182" s="179" t="s">
        <v>570</v>
      </c>
      <c r="G182" s="179" t="s">
        <v>409</v>
      </c>
      <c r="H182" s="174"/>
      <c r="I182" s="174" t="e">
        <f>IF(#REF!=0,IF(#REF!=0,0,1),1)</f>
        <v>#REF!</v>
      </c>
      <c r="J182" s="175" t="s">
        <v>621</v>
      </c>
      <c r="K182" s="187"/>
      <c r="L182" s="188">
        <f t="shared" si="25"/>
        <v>5410</v>
      </c>
      <c r="M182" s="187">
        <v>4830</v>
      </c>
      <c r="N182" s="187">
        <v>580</v>
      </c>
      <c r="O182" s="187"/>
      <c r="P182" s="188"/>
      <c r="Q182" s="178" t="e">
        <f>M182-#REF!</f>
        <v>#REF!</v>
      </c>
      <c r="S182">
        <v>615</v>
      </c>
      <c r="T182" s="160"/>
      <c r="U182" s="160"/>
    </row>
    <row r="183" spans="1:21" ht="24.75" customHeight="1">
      <c r="A183" s="179" t="s">
        <v>567</v>
      </c>
      <c r="B183" s="179" t="s">
        <v>622</v>
      </c>
      <c r="C183" s="179" t="s">
        <v>286</v>
      </c>
      <c r="D183" s="179" t="s">
        <v>279</v>
      </c>
      <c r="E183" s="179" t="s">
        <v>567</v>
      </c>
      <c r="F183" s="179" t="s">
        <v>570</v>
      </c>
      <c r="G183" s="179" t="s">
        <v>409</v>
      </c>
      <c r="H183" s="174"/>
      <c r="I183" s="174" t="e">
        <f>IF(#REF!=0,IF(#REF!=0,0,1),1)</f>
        <v>#REF!</v>
      </c>
      <c r="J183" s="175" t="s">
        <v>623</v>
      </c>
      <c r="K183" s="187"/>
      <c r="L183" s="188">
        <f t="shared" si="25"/>
        <v>4072</v>
      </c>
      <c r="M183" s="187">
        <v>4072</v>
      </c>
      <c r="N183" s="187"/>
      <c r="O183" s="187"/>
      <c r="P183" s="188"/>
      <c r="Q183" s="178" t="e">
        <f>M183-#REF!</f>
        <v>#REF!</v>
      </c>
      <c r="T183" s="160"/>
      <c r="U183" s="160"/>
    </row>
    <row r="184" spans="1:21" ht="24.75" customHeight="1">
      <c r="A184" s="179" t="s">
        <v>567</v>
      </c>
      <c r="B184" s="179" t="s">
        <v>624</v>
      </c>
      <c r="C184" s="179" t="s">
        <v>286</v>
      </c>
      <c r="D184" s="179" t="s">
        <v>279</v>
      </c>
      <c r="E184" s="179" t="s">
        <v>567</v>
      </c>
      <c r="F184" s="179" t="s">
        <v>570</v>
      </c>
      <c r="G184" s="179" t="s">
        <v>409</v>
      </c>
      <c r="H184" s="174"/>
      <c r="I184" s="174" t="e">
        <f>IF(#REF!=0,IF(#REF!=0,0,1),1)</f>
        <v>#REF!</v>
      </c>
      <c r="J184" s="175" t="s">
        <v>625</v>
      </c>
      <c r="K184" s="187"/>
      <c r="L184" s="188">
        <f t="shared" si="25"/>
        <v>5345</v>
      </c>
      <c r="M184" s="187">
        <v>5030</v>
      </c>
      <c r="N184" s="187">
        <v>315</v>
      </c>
      <c r="O184" s="187"/>
      <c r="P184" s="188"/>
      <c r="Q184" s="178" t="e">
        <f>M184-#REF!</f>
        <v>#REF!</v>
      </c>
      <c r="S184">
        <v>325</v>
      </c>
      <c r="T184" s="160"/>
      <c r="U184" s="160"/>
    </row>
    <row r="185" spans="1:21" ht="24.75" customHeight="1">
      <c r="A185" s="179" t="s">
        <v>567</v>
      </c>
      <c r="B185" s="179" t="s">
        <v>626</v>
      </c>
      <c r="C185" s="179" t="s">
        <v>286</v>
      </c>
      <c r="D185" s="179" t="s">
        <v>279</v>
      </c>
      <c r="E185" s="179" t="s">
        <v>567</v>
      </c>
      <c r="F185" s="179" t="s">
        <v>570</v>
      </c>
      <c r="G185" s="179" t="s">
        <v>409</v>
      </c>
      <c r="H185" s="174"/>
      <c r="I185" s="174" t="e">
        <f>IF(#REF!=0,IF(#REF!=0,0,1),1)</f>
        <v>#REF!</v>
      </c>
      <c r="J185" s="175" t="s">
        <v>627</v>
      </c>
      <c r="K185" s="187"/>
      <c r="L185" s="188">
        <f t="shared" si="25"/>
        <v>5181</v>
      </c>
      <c r="M185" s="187">
        <v>5181</v>
      </c>
      <c r="N185" s="187"/>
      <c r="O185" s="187"/>
      <c r="P185" s="188"/>
      <c r="Q185" s="178" t="e">
        <f>M185-#REF!</f>
        <v>#REF!</v>
      </c>
      <c r="T185" s="160"/>
      <c r="U185" s="160"/>
    </row>
    <row r="186" spans="1:21" ht="24.75" customHeight="1">
      <c r="A186" s="179" t="s">
        <v>567</v>
      </c>
      <c r="B186" s="179" t="s">
        <v>628</v>
      </c>
      <c r="C186" s="179" t="s">
        <v>286</v>
      </c>
      <c r="D186" s="179" t="s">
        <v>279</v>
      </c>
      <c r="E186" s="179" t="s">
        <v>567</v>
      </c>
      <c r="F186" s="179" t="s">
        <v>570</v>
      </c>
      <c r="G186" s="179" t="s">
        <v>409</v>
      </c>
      <c r="H186" s="174"/>
      <c r="I186" s="174" t="e">
        <f>IF(#REF!=0,IF(#REF!=0,0,1),1)</f>
        <v>#REF!</v>
      </c>
      <c r="J186" s="175" t="s">
        <v>629</v>
      </c>
      <c r="K186" s="187"/>
      <c r="L186" s="188">
        <f t="shared" si="25"/>
        <v>5178</v>
      </c>
      <c r="M186" s="187">
        <v>5178</v>
      </c>
      <c r="N186" s="187"/>
      <c r="O186" s="187"/>
      <c r="P186" s="188"/>
      <c r="Q186" s="178" t="e">
        <f>M186-#REF!</f>
        <v>#REF!</v>
      </c>
      <c r="T186" s="160"/>
      <c r="U186" s="160"/>
    </row>
    <row r="187" spans="1:21" ht="24.75" customHeight="1">
      <c r="A187" s="179" t="s">
        <v>567</v>
      </c>
      <c r="B187" s="179" t="s">
        <v>630</v>
      </c>
      <c r="C187" s="179" t="s">
        <v>286</v>
      </c>
      <c r="D187" s="179" t="s">
        <v>279</v>
      </c>
      <c r="E187" s="179" t="s">
        <v>567</v>
      </c>
      <c r="F187" s="179" t="s">
        <v>570</v>
      </c>
      <c r="G187" s="179" t="s">
        <v>409</v>
      </c>
      <c r="H187" s="174"/>
      <c r="I187" s="174" t="e">
        <f>IF(#REF!=0,IF(#REF!=0,0,1),1)</f>
        <v>#REF!</v>
      </c>
      <c r="J187" s="175" t="s">
        <v>631</v>
      </c>
      <c r="K187" s="187"/>
      <c r="L187" s="188">
        <f t="shared" si="25"/>
        <v>7348</v>
      </c>
      <c r="M187" s="187">
        <v>7348</v>
      </c>
      <c r="N187" s="187"/>
      <c r="O187" s="187"/>
      <c r="P187" s="188"/>
      <c r="Q187" s="178" t="e">
        <f>M187-#REF!</f>
        <v>#REF!</v>
      </c>
      <c r="T187" s="160"/>
      <c r="U187" s="160"/>
    </row>
    <row r="188" spans="1:21" ht="24.75" customHeight="1">
      <c r="A188" s="179" t="s">
        <v>567</v>
      </c>
      <c r="B188" s="179" t="s">
        <v>632</v>
      </c>
      <c r="C188" s="179" t="s">
        <v>286</v>
      </c>
      <c r="D188" s="179" t="s">
        <v>279</v>
      </c>
      <c r="E188" s="179" t="s">
        <v>567</v>
      </c>
      <c r="F188" s="179" t="s">
        <v>570</v>
      </c>
      <c r="G188" s="179" t="s">
        <v>409</v>
      </c>
      <c r="H188" s="174"/>
      <c r="I188" s="174" t="e">
        <f>IF(#REF!=0,IF(#REF!=0,0,1),1)</f>
        <v>#REF!</v>
      </c>
      <c r="J188" s="175" t="s">
        <v>633</v>
      </c>
      <c r="K188" s="187"/>
      <c r="L188" s="188">
        <f aca="true" t="shared" si="26" ref="L188:L219">SUM(M188:P188)</f>
        <v>5978</v>
      </c>
      <c r="M188" s="187">
        <v>5978</v>
      </c>
      <c r="N188" s="187"/>
      <c r="O188" s="187"/>
      <c r="P188" s="188"/>
      <c r="Q188" s="178" t="e">
        <f>M188-#REF!</f>
        <v>#REF!</v>
      </c>
      <c r="T188" s="160"/>
      <c r="U188" s="160"/>
    </row>
    <row r="189" spans="1:21" ht="24.75" customHeight="1">
      <c r="A189" s="179" t="s">
        <v>567</v>
      </c>
      <c r="B189" s="179" t="s">
        <v>634</v>
      </c>
      <c r="C189" s="179" t="s">
        <v>286</v>
      </c>
      <c r="D189" s="179" t="s">
        <v>279</v>
      </c>
      <c r="E189" s="179" t="s">
        <v>567</v>
      </c>
      <c r="F189" s="179" t="s">
        <v>570</v>
      </c>
      <c r="G189" s="179" t="s">
        <v>409</v>
      </c>
      <c r="H189" s="174"/>
      <c r="I189" s="174" t="e">
        <f>IF(#REF!=0,IF(#REF!=0,0,1),1)</f>
        <v>#REF!</v>
      </c>
      <c r="J189" s="175" t="s">
        <v>635</v>
      </c>
      <c r="K189" s="187"/>
      <c r="L189" s="188">
        <f t="shared" si="26"/>
        <v>6415</v>
      </c>
      <c r="M189" s="187">
        <v>6415</v>
      </c>
      <c r="N189" s="187"/>
      <c r="O189" s="187"/>
      <c r="P189" s="188"/>
      <c r="Q189" s="178" t="e">
        <f>M189-#REF!</f>
        <v>#REF!</v>
      </c>
      <c r="T189" s="160"/>
      <c r="U189" s="160"/>
    </row>
    <row r="190" spans="1:21" ht="24.75" customHeight="1">
      <c r="A190" s="179" t="s">
        <v>567</v>
      </c>
      <c r="B190" s="179" t="s">
        <v>636</v>
      </c>
      <c r="C190" s="179" t="s">
        <v>286</v>
      </c>
      <c r="D190" s="179" t="s">
        <v>279</v>
      </c>
      <c r="E190" s="179" t="s">
        <v>567</v>
      </c>
      <c r="F190" s="179" t="s">
        <v>570</v>
      </c>
      <c r="G190" s="179" t="s">
        <v>409</v>
      </c>
      <c r="H190" s="174"/>
      <c r="I190" s="174" t="e">
        <f>IF(#REF!=0,IF(#REF!=0,0,1),1)</f>
        <v>#REF!</v>
      </c>
      <c r="J190" s="175" t="s">
        <v>637</v>
      </c>
      <c r="K190" s="187"/>
      <c r="L190" s="188">
        <f t="shared" si="26"/>
        <v>7794</v>
      </c>
      <c r="M190" s="187">
        <v>7794</v>
      </c>
      <c r="N190" s="187"/>
      <c r="O190" s="187"/>
      <c r="P190" s="188"/>
      <c r="Q190" s="178" t="e">
        <f>M190-#REF!</f>
        <v>#REF!</v>
      </c>
      <c r="T190" s="160"/>
      <c r="U190" s="160"/>
    </row>
    <row r="191" spans="1:21" ht="24.75" customHeight="1">
      <c r="A191" s="179" t="s">
        <v>567</v>
      </c>
      <c r="B191" s="179" t="s">
        <v>638</v>
      </c>
      <c r="C191" s="179" t="s">
        <v>286</v>
      </c>
      <c r="D191" s="179" t="s">
        <v>279</v>
      </c>
      <c r="E191" s="179" t="s">
        <v>567</v>
      </c>
      <c r="F191" s="179" t="s">
        <v>570</v>
      </c>
      <c r="G191" s="179" t="s">
        <v>409</v>
      </c>
      <c r="H191" s="174"/>
      <c r="I191" s="174" t="e">
        <f>IF(#REF!=0,IF(#REF!=0,0,1),1)</f>
        <v>#REF!</v>
      </c>
      <c r="J191" s="175" t="s">
        <v>639</v>
      </c>
      <c r="K191" s="187"/>
      <c r="L191" s="188">
        <f t="shared" si="26"/>
        <v>6951</v>
      </c>
      <c r="M191" s="187">
        <v>6951</v>
      </c>
      <c r="N191" s="187"/>
      <c r="O191" s="187"/>
      <c r="P191" s="188"/>
      <c r="Q191" s="178" t="e">
        <f>M191-#REF!</f>
        <v>#REF!</v>
      </c>
      <c r="T191" s="160"/>
      <c r="U191" s="160"/>
    </row>
    <row r="192" spans="1:21" ht="24.75" customHeight="1">
      <c r="A192" s="179" t="s">
        <v>567</v>
      </c>
      <c r="B192" s="179" t="s">
        <v>640</v>
      </c>
      <c r="C192" s="179" t="s">
        <v>286</v>
      </c>
      <c r="D192" s="179" t="s">
        <v>279</v>
      </c>
      <c r="E192" s="179" t="s">
        <v>567</v>
      </c>
      <c r="F192" s="179" t="s">
        <v>570</v>
      </c>
      <c r="G192" s="179" t="s">
        <v>409</v>
      </c>
      <c r="H192" s="174"/>
      <c r="I192" s="174" t="e">
        <f>IF(#REF!=0,IF(#REF!=0,0,1),1)</f>
        <v>#REF!</v>
      </c>
      <c r="J192" s="175" t="s">
        <v>641</v>
      </c>
      <c r="K192" s="187"/>
      <c r="L192" s="188">
        <f t="shared" si="26"/>
        <v>7788</v>
      </c>
      <c r="M192" s="187">
        <v>7788</v>
      </c>
      <c r="N192" s="187"/>
      <c r="O192" s="187"/>
      <c r="P192" s="188"/>
      <c r="Q192" s="178" t="e">
        <f>M192-#REF!</f>
        <v>#REF!</v>
      </c>
      <c r="T192" s="160"/>
      <c r="U192" s="160"/>
    </row>
    <row r="193" spans="1:21" ht="24.75" customHeight="1">
      <c r="A193" s="179" t="s">
        <v>567</v>
      </c>
      <c r="B193" s="179" t="s">
        <v>642</v>
      </c>
      <c r="C193" s="179" t="s">
        <v>286</v>
      </c>
      <c r="D193" s="179" t="s">
        <v>279</v>
      </c>
      <c r="E193" s="179" t="s">
        <v>567</v>
      </c>
      <c r="F193" s="179" t="s">
        <v>570</v>
      </c>
      <c r="G193" s="179" t="s">
        <v>409</v>
      </c>
      <c r="H193" s="174"/>
      <c r="I193" s="174" t="e">
        <f>IF(#REF!=0,IF(#REF!=0,0,1),1)</f>
        <v>#REF!</v>
      </c>
      <c r="J193" s="175" t="s">
        <v>643</v>
      </c>
      <c r="K193" s="187"/>
      <c r="L193" s="188">
        <f t="shared" si="26"/>
        <v>3352</v>
      </c>
      <c r="M193" s="187">
        <v>3352</v>
      </c>
      <c r="N193" s="187"/>
      <c r="O193" s="187"/>
      <c r="P193" s="188"/>
      <c r="Q193" s="178" t="e">
        <f>M193-#REF!</f>
        <v>#REF!</v>
      </c>
      <c r="T193" s="160"/>
      <c r="U193" s="160"/>
    </row>
    <row r="194" spans="1:21" ht="24.75" customHeight="1">
      <c r="A194" s="179" t="s">
        <v>567</v>
      </c>
      <c r="B194" s="179" t="s">
        <v>644</v>
      </c>
      <c r="C194" s="179" t="s">
        <v>286</v>
      </c>
      <c r="D194" s="179" t="s">
        <v>279</v>
      </c>
      <c r="E194" s="179" t="s">
        <v>567</v>
      </c>
      <c r="F194" s="179" t="s">
        <v>570</v>
      </c>
      <c r="G194" s="179" t="s">
        <v>409</v>
      </c>
      <c r="H194" s="174"/>
      <c r="I194" s="174" t="e">
        <f>IF(#REF!=0,IF(#REF!=0,0,1),1)</f>
        <v>#REF!</v>
      </c>
      <c r="J194" s="175" t="s">
        <v>645</v>
      </c>
      <c r="K194" s="187"/>
      <c r="L194" s="188">
        <f t="shared" si="26"/>
        <v>8069</v>
      </c>
      <c r="M194" s="187">
        <v>8069</v>
      </c>
      <c r="N194" s="187"/>
      <c r="O194" s="187"/>
      <c r="P194" s="188"/>
      <c r="Q194" s="178" t="e">
        <f>M194-#REF!</f>
        <v>#REF!</v>
      </c>
      <c r="T194" s="160"/>
      <c r="U194" s="160"/>
    </row>
    <row r="195" spans="1:21" ht="24.75" customHeight="1">
      <c r="A195" s="179" t="s">
        <v>567</v>
      </c>
      <c r="B195" s="179" t="s">
        <v>646</v>
      </c>
      <c r="C195" s="179" t="s">
        <v>286</v>
      </c>
      <c r="D195" s="179" t="s">
        <v>279</v>
      </c>
      <c r="E195" s="179" t="s">
        <v>567</v>
      </c>
      <c r="F195" s="179" t="s">
        <v>570</v>
      </c>
      <c r="G195" s="179" t="s">
        <v>409</v>
      </c>
      <c r="H195" s="174"/>
      <c r="I195" s="174" t="e">
        <f>IF(#REF!=0,IF(#REF!=0,0,1),1)</f>
        <v>#REF!</v>
      </c>
      <c r="J195" s="175" t="s">
        <v>647</v>
      </c>
      <c r="K195" s="187"/>
      <c r="L195" s="188">
        <f t="shared" si="26"/>
        <v>8000</v>
      </c>
      <c r="M195" s="187">
        <v>7804</v>
      </c>
      <c r="N195" s="187"/>
      <c r="O195" s="187">
        <v>196</v>
      </c>
      <c r="P195" s="188"/>
      <c r="Q195" s="178" t="e">
        <f>M195-#REF!</f>
        <v>#REF!</v>
      </c>
      <c r="T195" s="160"/>
      <c r="U195" s="160"/>
    </row>
    <row r="196" spans="1:21" ht="24.75" customHeight="1">
      <c r="A196" s="179" t="s">
        <v>567</v>
      </c>
      <c r="B196" s="179" t="s">
        <v>648</v>
      </c>
      <c r="C196" s="179" t="s">
        <v>286</v>
      </c>
      <c r="D196" s="179" t="s">
        <v>279</v>
      </c>
      <c r="E196" s="179" t="s">
        <v>567</v>
      </c>
      <c r="F196" s="179" t="s">
        <v>570</v>
      </c>
      <c r="G196" s="179" t="s">
        <v>409</v>
      </c>
      <c r="H196" s="174"/>
      <c r="I196" s="174" t="e">
        <f>IF(#REF!=0,IF(#REF!=0,0,1),1)</f>
        <v>#REF!</v>
      </c>
      <c r="J196" s="175" t="s">
        <v>649</v>
      </c>
      <c r="K196" s="187"/>
      <c r="L196" s="188">
        <f t="shared" si="26"/>
        <v>8717</v>
      </c>
      <c r="M196" s="187">
        <v>8357</v>
      </c>
      <c r="N196" s="187">
        <v>360</v>
      </c>
      <c r="O196" s="187"/>
      <c r="P196" s="188"/>
      <c r="Q196" s="178" t="e">
        <f>M196-#REF!</f>
        <v>#REF!</v>
      </c>
      <c r="T196" s="160"/>
      <c r="U196" s="160"/>
    </row>
    <row r="197" spans="1:21" s="236" customFormat="1" ht="23.25" customHeight="1">
      <c r="A197" s="179" t="s">
        <v>567</v>
      </c>
      <c r="B197" s="179" t="s">
        <v>650</v>
      </c>
      <c r="C197" s="179" t="s">
        <v>286</v>
      </c>
      <c r="D197" s="179" t="s">
        <v>279</v>
      </c>
      <c r="E197" s="179" t="s">
        <v>567</v>
      </c>
      <c r="F197" s="179" t="s">
        <v>570</v>
      </c>
      <c r="G197" s="179" t="s">
        <v>409</v>
      </c>
      <c r="H197" s="174"/>
      <c r="I197" s="174" t="e">
        <f>IF(#REF!=0,IF(#REF!=0,0,1),1)</f>
        <v>#REF!</v>
      </c>
      <c r="J197" s="175" t="s">
        <v>651</v>
      </c>
      <c r="K197" s="187"/>
      <c r="L197" s="188">
        <f t="shared" si="26"/>
        <v>8738</v>
      </c>
      <c r="M197" s="187">
        <v>8738</v>
      </c>
      <c r="N197" s="187"/>
      <c r="O197" s="187"/>
      <c r="P197" s="188"/>
      <c r="Q197" s="178" t="e">
        <f>M197-#REF!</f>
        <v>#REF!</v>
      </c>
      <c r="T197" s="160"/>
      <c r="U197" s="160"/>
    </row>
    <row r="198" spans="1:21" ht="24.75" customHeight="1">
      <c r="A198" s="179" t="s">
        <v>567</v>
      </c>
      <c r="B198" s="179" t="s">
        <v>652</v>
      </c>
      <c r="C198" s="179" t="s">
        <v>286</v>
      </c>
      <c r="D198" s="179" t="s">
        <v>279</v>
      </c>
      <c r="E198" s="179" t="s">
        <v>567</v>
      </c>
      <c r="F198" s="179" t="s">
        <v>570</v>
      </c>
      <c r="G198" s="179" t="s">
        <v>409</v>
      </c>
      <c r="H198" s="174"/>
      <c r="I198" s="174" t="e">
        <f>IF(#REF!=0,IF(#REF!=0,0,1),1)</f>
        <v>#REF!</v>
      </c>
      <c r="J198" s="175" t="s">
        <v>653</v>
      </c>
      <c r="K198" s="187"/>
      <c r="L198" s="188">
        <f t="shared" si="26"/>
        <v>8405</v>
      </c>
      <c r="M198" s="187">
        <v>8405</v>
      </c>
      <c r="N198" s="187"/>
      <c r="O198" s="187"/>
      <c r="P198" s="188"/>
      <c r="Q198" s="178" t="e">
        <f>M198-#REF!</f>
        <v>#REF!</v>
      </c>
      <c r="T198" s="160"/>
      <c r="U198" s="160"/>
    </row>
    <row r="199" spans="1:21" ht="24.75" customHeight="1">
      <c r="A199" s="179" t="s">
        <v>567</v>
      </c>
      <c r="B199" s="179"/>
      <c r="C199" s="219" t="s">
        <v>286</v>
      </c>
      <c r="D199" s="219" t="s">
        <v>292</v>
      </c>
      <c r="E199" s="179" t="s">
        <v>567</v>
      </c>
      <c r="F199" s="219"/>
      <c r="G199" s="219"/>
      <c r="H199" s="221"/>
      <c r="I199" s="221" t="e">
        <f>IF(#REF!=0,IF(#REF!=0,0,1),1)</f>
        <v>#REF!</v>
      </c>
      <c r="J199" s="260" t="s">
        <v>654</v>
      </c>
      <c r="K199" s="277">
        <f>SUM(K200:K237)</f>
        <v>0</v>
      </c>
      <c r="L199" s="278">
        <f t="shared" si="26"/>
        <v>426373</v>
      </c>
      <c r="M199" s="277">
        <f>SUM(M200:M238)</f>
        <v>412347</v>
      </c>
      <c r="N199" s="277">
        <f>SUM(N200:N238)</f>
        <v>10792</v>
      </c>
      <c r="O199" s="277">
        <f>SUM(O200:O238)</f>
        <v>3234</v>
      </c>
      <c r="P199" s="277">
        <f>SUM(P200:P238)</f>
        <v>0</v>
      </c>
      <c r="Q199" s="279" t="e">
        <f>SUM(Q200:Q237)</f>
        <v>#REF!</v>
      </c>
      <c r="S199" s="280">
        <f>SUM(S200:S237)</f>
        <v>10932</v>
      </c>
      <c r="T199" s="160"/>
      <c r="U199" s="160"/>
    </row>
    <row r="200" spans="1:21" ht="42" customHeight="1">
      <c r="A200" s="179" t="s">
        <v>567</v>
      </c>
      <c r="B200" s="179" t="s">
        <v>655</v>
      </c>
      <c r="C200" s="179" t="s">
        <v>286</v>
      </c>
      <c r="D200" s="179" t="s">
        <v>292</v>
      </c>
      <c r="E200" s="179" t="s">
        <v>567</v>
      </c>
      <c r="F200" s="179" t="s">
        <v>656</v>
      </c>
      <c r="G200" s="179" t="s">
        <v>409</v>
      </c>
      <c r="H200" s="174"/>
      <c r="I200" s="174" t="e">
        <f>IF(#REF!=0,IF(#REF!=0,0,1),1)</f>
        <v>#REF!</v>
      </c>
      <c r="J200" s="175" t="s">
        <v>657</v>
      </c>
      <c r="K200" s="187"/>
      <c r="L200" s="188">
        <f t="shared" si="26"/>
        <v>19266</v>
      </c>
      <c r="M200" s="187">
        <v>18534</v>
      </c>
      <c r="N200" s="187">
        <v>520</v>
      </c>
      <c r="O200" s="187">
        <v>212</v>
      </c>
      <c r="P200" s="188"/>
      <c r="Q200" s="178" t="e">
        <f>M200-#REF!</f>
        <v>#REF!</v>
      </c>
      <c r="S200">
        <v>350</v>
      </c>
      <c r="T200" s="160"/>
      <c r="U200" s="160"/>
    </row>
    <row r="201" spans="1:21" ht="33.75" customHeight="1">
      <c r="A201" s="179" t="s">
        <v>567</v>
      </c>
      <c r="B201" s="179" t="s">
        <v>658</v>
      </c>
      <c r="C201" s="179" t="s">
        <v>286</v>
      </c>
      <c r="D201" s="179" t="s">
        <v>292</v>
      </c>
      <c r="E201" s="179" t="s">
        <v>567</v>
      </c>
      <c r="F201" s="179" t="s">
        <v>656</v>
      </c>
      <c r="G201" s="179" t="s">
        <v>409</v>
      </c>
      <c r="H201" s="174"/>
      <c r="I201" s="174" t="e">
        <f>IF(#REF!=0,IF(#REF!=0,0,1),1)</f>
        <v>#REF!</v>
      </c>
      <c r="J201" s="175" t="s">
        <v>659</v>
      </c>
      <c r="K201" s="187"/>
      <c r="L201" s="188">
        <f t="shared" si="26"/>
        <v>15048</v>
      </c>
      <c r="M201" s="187">
        <v>14928</v>
      </c>
      <c r="N201" s="187"/>
      <c r="O201" s="187">
        <v>120</v>
      </c>
      <c r="P201" s="188"/>
      <c r="Q201" s="178" t="e">
        <f>M201-#REF!</f>
        <v>#REF!</v>
      </c>
      <c r="T201" s="160"/>
      <c r="U201" s="160"/>
    </row>
    <row r="202" spans="1:21" ht="37.5" customHeight="1">
      <c r="A202" s="179" t="s">
        <v>567</v>
      </c>
      <c r="B202" s="179" t="s">
        <v>660</v>
      </c>
      <c r="C202" s="179" t="s">
        <v>286</v>
      </c>
      <c r="D202" s="179" t="s">
        <v>292</v>
      </c>
      <c r="E202" s="179" t="s">
        <v>567</v>
      </c>
      <c r="F202" s="179" t="s">
        <v>656</v>
      </c>
      <c r="G202" s="179" t="s">
        <v>409</v>
      </c>
      <c r="H202" s="174"/>
      <c r="I202" s="174" t="e">
        <f>IF(#REF!=0,IF(#REF!=0,0,1),1)</f>
        <v>#REF!</v>
      </c>
      <c r="J202" s="175" t="s">
        <v>661</v>
      </c>
      <c r="K202" s="187"/>
      <c r="L202" s="188">
        <f t="shared" si="26"/>
        <v>17415</v>
      </c>
      <c r="M202" s="187">
        <v>17385</v>
      </c>
      <c r="N202" s="187"/>
      <c r="O202" s="187">
        <v>30</v>
      </c>
      <c r="P202" s="188"/>
      <c r="Q202" s="178" t="e">
        <f>M202-#REF!</f>
        <v>#REF!</v>
      </c>
      <c r="T202" s="160"/>
      <c r="U202" s="160"/>
    </row>
    <row r="203" spans="1:21" ht="36.75" customHeight="1">
      <c r="A203" s="179" t="s">
        <v>567</v>
      </c>
      <c r="B203" s="179" t="s">
        <v>662</v>
      </c>
      <c r="C203" s="179" t="s">
        <v>286</v>
      </c>
      <c r="D203" s="179" t="s">
        <v>292</v>
      </c>
      <c r="E203" s="179" t="s">
        <v>567</v>
      </c>
      <c r="F203" s="179" t="s">
        <v>656</v>
      </c>
      <c r="G203" s="179" t="s">
        <v>409</v>
      </c>
      <c r="H203" s="174"/>
      <c r="I203" s="174" t="e">
        <f>IF(#REF!=0,IF(#REF!=0,0,1),1)</f>
        <v>#REF!</v>
      </c>
      <c r="J203" s="175" t="s">
        <v>663</v>
      </c>
      <c r="K203" s="187"/>
      <c r="L203" s="188">
        <f t="shared" si="26"/>
        <v>11467</v>
      </c>
      <c r="M203" s="187">
        <v>11081</v>
      </c>
      <c r="N203" s="187">
        <v>340</v>
      </c>
      <c r="O203" s="187">
        <v>46</v>
      </c>
      <c r="P203" s="188"/>
      <c r="Q203" s="178" t="e">
        <f>M203-#REF!</f>
        <v>#REF!</v>
      </c>
      <c r="S203">
        <v>350</v>
      </c>
      <c r="T203" s="160"/>
      <c r="U203" s="160"/>
    </row>
    <row r="204" spans="1:21" ht="39.75" customHeight="1">
      <c r="A204" s="179" t="s">
        <v>567</v>
      </c>
      <c r="B204" s="179" t="s">
        <v>664</v>
      </c>
      <c r="C204" s="179" t="s">
        <v>286</v>
      </c>
      <c r="D204" s="179" t="s">
        <v>292</v>
      </c>
      <c r="E204" s="179" t="s">
        <v>567</v>
      </c>
      <c r="F204" s="179" t="s">
        <v>656</v>
      </c>
      <c r="G204" s="179" t="s">
        <v>409</v>
      </c>
      <c r="H204" s="174"/>
      <c r="I204" s="174" t="e">
        <f>IF(#REF!=0,IF(#REF!=0,0,1),1)</f>
        <v>#REF!</v>
      </c>
      <c r="J204" s="175" t="s">
        <v>665</v>
      </c>
      <c r="K204" s="187"/>
      <c r="L204" s="188">
        <f t="shared" si="26"/>
        <v>12764</v>
      </c>
      <c r="M204" s="187">
        <v>12619</v>
      </c>
      <c r="N204" s="187">
        <v>70</v>
      </c>
      <c r="O204" s="187">
        <v>75</v>
      </c>
      <c r="P204" s="188"/>
      <c r="Q204" s="178" t="e">
        <f>M204-#REF!</f>
        <v>#REF!</v>
      </c>
      <c r="S204">
        <v>70</v>
      </c>
      <c r="T204" s="160"/>
      <c r="U204" s="160"/>
    </row>
    <row r="205" spans="1:21" ht="33.75" customHeight="1">
      <c r="A205" s="179" t="s">
        <v>567</v>
      </c>
      <c r="B205" s="179" t="s">
        <v>666</v>
      </c>
      <c r="C205" s="179" t="s">
        <v>286</v>
      </c>
      <c r="D205" s="179" t="s">
        <v>292</v>
      </c>
      <c r="E205" s="179" t="s">
        <v>567</v>
      </c>
      <c r="F205" s="179" t="s">
        <v>656</v>
      </c>
      <c r="G205" s="179" t="s">
        <v>409</v>
      </c>
      <c r="H205" s="174"/>
      <c r="I205" s="174" t="e">
        <f>IF(#REF!=0,IF(#REF!=0,0,1),1)</f>
        <v>#REF!</v>
      </c>
      <c r="J205" s="175" t="s">
        <v>667</v>
      </c>
      <c r="K205" s="187"/>
      <c r="L205" s="188">
        <f t="shared" si="26"/>
        <v>13502</v>
      </c>
      <c r="M205" s="187">
        <v>13002</v>
      </c>
      <c r="N205" s="187">
        <v>470</v>
      </c>
      <c r="O205" s="187">
        <v>30</v>
      </c>
      <c r="P205" s="188"/>
      <c r="Q205" s="178" t="e">
        <f>M205-#REF!</f>
        <v>#REF!</v>
      </c>
      <c r="S205">
        <v>500</v>
      </c>
      <c r="T205" s="160"/>
      <c r="U205" s="160"/>
    </row>
    <row r="206" spans="1:21" ht="36.75" customHeight="1">
      <c r="A206" s="179" t="s">
        <v>567</v>
      </c>
      <c r="B206" s="179" t="s">
        <v>668</v>
      </c>
      <c r="C206" s="179" t="s">
        <v>286</v>
      </c>
      <c r="D206" s="179" t="s">
        <v>292</v>
      </c>
      <c r="E206" s="179" t="s">
        <v>567</v>
      </c>
      <c r="F206" s="179" t="s">
        <v>656</v>
      </c>
      <c r="G206" s="179" t="s">
        <v>409</v>
      </c>
      <c r="H206" s="174"/>
      <c r="I206" s="174" t="e">
        <f>IF(#REF!=0,IF(#REF!=0,0,1),1)</f>
        <v>#REF!</v>
      </c>
      <c r="J206" s="175" t="s">
        <v>669</v>
      </c>
      <c r="K206" s="187"/>
      <c r="L206" s="188">
        <f t="shared" si="26"/>
        <v>14586</v>
      </c>
      <c r="M206" s="187">
        <v>13936</v>
      </c>
      <c r="N206" s="187">
        <v>390</v>
      </c>
      <c r="O206" s="187">
        <v>260</v>
      </c>
      <c r="P206" s="188"/>
      <c r="Q206" s="178" t="e">
        <f>M206-#REF!</f>
        <v>#REF!</v>
      </c>
      <c r="S206">
        <v>710</v>
      </c>
      <c r="T206" s="160"/>
      <c r="U206" s="160"/>
    </row>
    <row r="207" spans="1:21" ht="31.5" customHeight="1">
      <c r="A207" s="179" t="s">
        <v>567</v>
      </c>
      <c r="B207" s="179" t="s">
        <v>670</v>
      </c>
      <c r="C207" s="179" t="s">
        <v>286</v>
      </c>
      <c r="D207" s="179" t="s">
        <v>292</v>
      </c>
      <c r="E207" s="179" t="s">
        <v>567</v>
      </c>
      <c r="F207" s="179" t="s">
        <v>656</v>
      </c>
      <c r="G207" s="179" t="s">
        <v>409</v>
      </c>
      <c r="H207" s="174"/>
      <c r="I207" s="174" t="e">
        <f>IF(#REF!=0,IF(#REF!=0,0,1),1)</f>
        <v>#REF!</v>
      </c>
      <c r="J207" s="175" t="s">
        <v>671</v>
      </c>
      <c r="K207" s="187"/>
      <c r="L207" s="188">
        <f t="shared" si="26"/>
        <v>15677</v>
      </c>
      <c r="M207" s="187">
        <v>15633</v>
      </c>
      <c r="N207" s="187"/>
      <c r="O207" s="187">
        <v>44</v>
      </c>
      <c r="P207" s="188"/>
      <c r="Q207" s="178" t="e">
        <f>M207-#REF!</f>
        <v>#REF!</v>
      </c>
      <c r="T207" s="160"/>
      <c r="U207" s="160"/>
    </row>
    <row r="208" spans="1:21" ht="34.5" customHeight="1">
      <c r="A208" s="179" t="s">
        <v>567</v>
      </c>
      <c r="B208" s="179" t="s">
        <v>672</v>
      </c>
      <c r="C208" s="179" t="s">
        <v>286</v>
      </c>
      <c r="D208" s="179" t="s">
        <v>292</v>
      </c>
      <c r="E208" s="179" t="s">
        <v>567</v>
      </c>
      <c r="F208" s="179" t="s">
        <v>656</v>
      </c>
      <c r="G208" s="179" t="s">
        <v>409</v>
      </c>
      <c r="H208" s="174"/>
      <c r="I208" s="174" t="e">
        <f>IF(#REF!=0,IF(#REF!=0,0,1),1)</f>
        <v>#REF!</v>
      </c>
      <c r="J208" s="175" t="s">
        <v>673</v>
      </c>
      <c r="K208" s="187"/>
      <c r="L208" s="188">
        <f t="shared" si="26"/>
        <v>10270</v>
      </c>
      <c r="M208" s="187">
        <v>10200</v>
      </c>
      <c r="N208" s="187"/>
      <c r="O208" s="187">
        <v>70</v>
      </c>
      <c r="P208" s="188"/>
      <c r="Q208" s="178" t="e">
        <f>M208-#REF!</f>
        <v>#REF!</v>
      </c>
      <c r="T208" s="160"/>
      <c r="U208" s="160"/>
    </row>
    <row r="209" spans="1:21" ht="36.75" customHeight="1">
      <c r="A209" s="179" t="s">
        <v>567</v>
      </c>
      <c r="B209" s="179" t="s">
        <v>674</v>
      </c>
      <c r="C209" s="179" t="s">
        <v>286</v>
      </c>
      <c r="D209" s="179" t="s">
        <v>292</v>
      </c>
      <c r="E209" s="179" t="s">
        <v>567</v>
      </c>
      <c r="F209" s="179" t="s">
        <v>656</v>
      </c>
      <c r="G209" s="179" t="s">
        <v>409</v>
      </c>
      <c r="H209" s="174"/>
      <c r="I209" s="174" t="e">
        <f>IF(#REF!=0,IF(#REF!=0,0,1),1)</f>
        <v>#REF!</v>
      </c>
      <c r="J209" s="175" t="s">
        <v>675</v>
      </c>
      <c r="K209" s="187"/>
      <c r="L209" s="188">
        <f t="shared" si="26"/>
        <v>8977</v>
      </c>
      <c r="M209" s="187">
        <v>8712</v>
      </c>
      <c r="N209" s="187"/>
      <c r="O209" s="187">
        <v>265</v>
      </c>
      <c r="P209" s="188"/>
      <c r="Q209" s="178" t="e">
        <f>M209-#REF!</f>
        <v>#REF!</v>
      </c>
      <c r="T209" s="160"/>
      <c r="U209" s="160"/>
    </row>
    <row r="210" spans="1:21" ht="37.5" customHeight="1">
      <c r="A210" s="179" t="s">
        <v>567</v>
      </c>
      <c r="B210" s="179" t="s">
        <v>676</v>
      </c>
      <c r="C210" s="179" t="s">
        <v>286</v>
      </c>
      <c r="D210" s="179" t="s">
        <v>292</v>
      </c>
      <c r="E210" s="179" t="s">
        <v>567</v>
      </c>
      <c r="F210" s="179" t="s">
        <v>656</v>
      </c>
      <c r="G210" s="179" t="s">
        <v>409</v>
      </c>
      <c r="H210" s="174"/>
      <c r="I210" s="174" t="e">
        <f>IF(#REF!=0,IF(#REF!=0,0,1),1)</f>
        <v>#REF!</v>
      </c>
      <c r="J210" s="175" t="s">
        <v>677</v>
      </c>
      <c r="K210" s="187"/>
      <c r="L210" s="188">
        <f t="shared" si="26"/>
        <v>13635</v>
      </c>
      <c r="M210" s="187">
        <v>13601</v>
      </c>
      <c r="N210" s="187"/>
      <c r="O210" s="187">
        <v>34</v>
      </c>
      <c r="P210" s="188"/>
      <c r="Q210" s="178" t="e">
        <f>M210-#REF!</f>
        <v>#REF!</v>
      </c>
      <c r="T210" s="160"/>
      <c r="U210" s="160"/>
    </row>
    <row r="211" spans="1:21" ht="30.75" customHeight="1">
      <c r="A211" s="179" t="s">
        <v>567</v>
      </c>
      <c r="B211" s="179" t="s">
        <v>678</v>
      </c>
      <c r="C211" s="179" t="s">
        <v>286</v>
      </c>
      <c r="D211" s="179" t="s">
        <v>292</v>
      </c>
      <c r="E211" s="179" t="s">
        <v>567</v>
      </c>
      <c r="F211" s="179" t="s">
        <v>656</v>
      </c>
      <c r="G211" s="179" t="s">
        <v>409</v>
      </c>
      <c r="H211" s="174"/>
      <c r="I211" s="174" t="e">
        <f>IF(#REF!=0,IF(#REF!=0,0,1),1)</f>
        <v>#REF!</v>
      </c>
      <c r="J211" s="175" t="s">
        <v>679</v>
      </c>
      <c r="K211" s="187"/>
      <c r="L211" s="188">
        <f t="shared" si="26"/>
        <v>11369</v>
      </c>
      <c r="M211" s="187">
        <v>11274</v>
      </c>
      <c r="N211" s="187">
        <v>60</v>
      </c>
      <c r="O211" s="187">
        <v>35</v>
      </c>
      <c r="P211" s="188"/>
      <c r="Q211" s="178" t="e">
        <f>M211-#REF!</f>
        <v>#REF!</v>
      </c>
      <c r="T211" s="160"/>
      <c r="U211" s="160"/>
    </row>
    <row r="212" spans="1:21" ht="33" customHeight="1">
      <c r="A212" s="179" t="s">
        <v>567</v>
      </c>
      <c r="B212" s="179" t="s">
        <v>680</v>
      </c>
      <c r="C212" s="179" t="s">
        <v>286</v>
      </c>
      <c r="D212" s="179" t="s">
        <v>292</v>
      </c>
      <c r="E212" s="179" t="s">
        <v>567</v>
      </c>
      <c r="F212" s="179" t="s">
        <v>656</v>
      </c>
      <c r="G212" s="179" t="s">
        <v>409</v>
      </c>
      <c r="H212" s="174"/>
      <c r="I212" s="174" t="e">
        <f>IF(#REF!=0,IF(#REF!=0,0,1),1)</f>
        <v>#REF!</v>
      </c>
      <c r="J212" s="175" t="s">
        <v>681</v>
      </c>
      <c r="K212" s="187"/>
      <c r="L212" s="188">
        <f t="shared" si="26"/>
        <v>11132</v>
      </c>
      <c r="M212" s="187">
        <v>11107</v>
      </c>
      <c r="N212" s="187"/>
      <c r="O212" s="187">
        <v>25</v>
      </c>
      <c r="P212" s="188"/>
      <c r="Q212" s="178" t="e">
        <f>M212-#REF!</f>
        <v>#REF!</v>
      </c>
      <c r="T212" s="160"/>
      <c r="U212" s="160"/>
    </row>
    <row r="213" spans="1:21" ht="36" customHeight="1">
      <c r="A213" s="179" t="s">
        <v>567</v>
      </c>
      <c r="B213" s="179" t="s">
        <v>682</v>
      </c>
      <c r="C213" s="179" t="s">
        <v>286</v>
      </c>
      <c r="D213" s="179" t="s">
        <v>292</v>
      </c>
      <c r="E213" s="179" t="s">
        <v>567</v>
      </c>
      <c r="F213" s="179" t="s">
        <v>656</v>
      </c>
      <c r="G213" s="179" t="s">
        <v>409</v>
      </c>
      <c r="H213" s="174"/>
      <c r="I213" s="174" t="e">
        <f>IF(#REF!=0,IF(#REF!=0,0,1),1)</f>
        <v>#REF!</v>
      </c>
      <c r="J213" s="175" t="s">
        <v>683</v>
      </c>
      <c r="K213" s="187"/>
      <c r="L213" s="188">
        <f t="shared" si="26"/>
        <v>21101</v>
      </c>
      <c r="M213" s="187">
        <v>18641</v>
      </c>
      <c r="N213" s="187">
        <v>2430</v>
      </c>
      <c r="O213" s="187">
        <v>30</v>
      </c>
      <c r="P213" s="188"/>
      <c r="Q213" s="178" t="e">
        <f>M213-#REF!</f>
        <v>#REF!</v>
      </c>
      <c r="S213">
        <v>2500</v>
      </c>
      <c r="T213" s="160"/>
      <c r="U213" s="160"/>
    </row>
    <row r="214" spans="1:21" ht="36" customHeight="1">
      <c r="A214" s="179" t="s">
        <v>567</v>
      </c>
      <c r="B214" s="179" t="s">
        <v>684</v>
      </c>
      <c r="C214" s="179" t="s">
        <v>286</v>
      </c>
      <c r="D214" s="179" t="s">
        <v>292</v>
      </c>
      <c r="E214" s="179" t="s">
        <v>567</v>
      </c>
      <c r="F214" s="179" t="s">
        <v>656</v>
      </c>
      <c r="G214" s="179" t="s">
        <v>409</v>
      </c>
      <c r="H214" s="174"/>
      <c r="I214" s="174" t="e">
        <f>IF(#REF!=0,IF(#REF!=0,0,1),1)</f>
        <v>#REF!</v>
      </c>
      <c r="J214" s="175" t="s">
        <v>685</v>
      </c>
      <c r="K214" s="187"/>
      <c r="L214" s="188">
        <f t="shared" si="26"/>
        <v>9207</v>
      </c>
      <c r="M214" s="187">
        <v>9162</v>
      </c>
      <c r="N214" s="187"/>
      <c r="O214" s="187">
        <v>45</v>
      </c>
      <c r="P214" s="188"/>
      <c r="Q214" s="178" t="e">
        <f>M214-#REF!</f>
        <v>#REF!</v>
      </c>
      <c r="T214" s="160"/>
      <c r="U214" s="160"/>
    </row>
    <row r="215" spans="1:21" ht="31.5" customHeight="1">
      <c r="A215" s="179" t="s">
        <v>567</v>
      </c>
      <c r="B215" s="179" t="s">
        <v>686</v>
      </c>
      <c r="C215" s="179" t="s">
        <v>286</v>
      </c>
      <c r="D215" s="179" t="s">
        <v>292</v>
      </c>
      <c r="E215" s="179" t="s">
        <v>567</v>
      </c>
      <c r="F215" s="179" t="s">
        <v>656</v>
      </c>
      <c r="G215" s="179" t="s">
        <v>409</v>
      </c>
      <c r="H215" s="174"/>
      <c r="I215" s="174" t="e">
        <f>IF(#REF!=0,IF(#REF!=0,0,1),1)</f>
        <v>#REF!</v>
      </c>
      <c r="J215" s="175" t="s">
        <v>687</v>
      </c>
      <c r="K215" s="187"/>
      <c r="L215" s="188">
        <f t="shared" si="26"/>
        <v>11798</v>
      </c>
      <c r="M215" s="187">
        <v>11748</v>
      </c>
      <c r="N215" s="187"/>
      <c r="O215" s="187">
        <v>50</v>
      </c>
      <c r="P215" s="188"/>
      <c r="Q215" s="178" t="e">
        <f>M215-#REF!</f>
        <v>#REF!</v>
      </c>
      <c r="T215" s="160"/>
      <c r="U215" s="160"/>
    </row>
    <row r="216" spans="1:21" ht="34.5" customHeight="1">
      <c r="A216" s="179" t="s">
        <v>567</v>
      </c>
      <c r="B216" s="179" t="s">
        <v>688</v>
      </c>
      <c r="C216" s="179" t="s">
        <v>286</v>
      </c>
      <c r="D216" s="179" t="s">
        <v>292</v>
      </c>
      <c r="E216" s="179" t="s">
        <v>567</v>
      </c>
      <c r="F216" s="179" t="s">
        <v>656</v>
      </c>
      <c r="G216" s="179" t="s">
        <v>409</v>
      </c>
      <c r="H216" s="174"/>
      <c r="I216" s="174" t="e">
        <f>IF(#REF!=0,IF(#REF!=0,0,1),1)</f>
        <v>#REF!</v>
      </c>
      <c r="J216" s="175" t="s">
        <v>689</v>
      </c>
      <c r="K216" s="187"/>
      <c r="L216" s="188">
        <f t="shared" si="26"/>
        <v>13343</v>
      </c>
      <c r="M216" s="187">
        <v>12193</v>
      </c>
      <c r="N216" s="187">
        <v>810</v>
      </c>
      <c r="O216" s="187">
        <v>340</v>
      </c>
      <c r="P216" s="188"/>
      <c r="Q216" s="178" t="e">
        <f>M216-#REF!</f>
        <v>#REF!</v>
      </c>
      <c r="S216">
        <v>610</v>
      </c>
      <c r="T216" s="160"/>
      <c r="U216" s="160"/>
    </row>
    <row r="217" spans="1:21" ht="36" customHeight="1">
      <c r="A217" s="179" t="s">
        <v>567</v>
      </c>
      <c r="B217" s="179" t="s">
        <v>690</v>
      </c>
      <c r="C217" s="179" t="s">
        <v>286</v>
      </c>
      <c r="D217" s="179" t="s">
        <v>292</v>
      </c>
      <c r="E217" s="179" t="s">
        <v>567</v>
      </c>
      <c r="F217" s="179" t="s">
        <v>656</v>
      </c>
      <c r="G217" s="179" t="s">
        <v>409</v>
      </c>
      <c r="H217" s="174"/>
      <c r="I217" s="174" t="e">
        <f>IF(#REF!=0,IF(#REF!=0,0,1),1)</f>
        <v>#REF!</v>
      </c>
      <c r="J217" s="175" t="s">
        <v>691</v>
      </c>
      <c r="K217" s="187"/>
      <c r="L217" s="188">
        <f t="shared" si="26"/>
        <v>10482</v>
      </c>
      <c r="M217" s="187">
        <v>10219</v>
      </c>
      <c r="N217" s="187"/>
      <c r="O217" s="187">
        <v>263</v>
      </c>
      <c r="P217" s="188"/>
      <c r="Q217" s="178" t="e">
        <f>M217-#REF!</f>
        <v>#REF!</v>
      </c>
      <c r="T217" s="160"/>
      <c r="U217" s="160"/>
    </row>
    <row r="218" spans="1:21" ht="31.5" customHeight="1">
      <c r="A218" s="179" t="s">
        <v>567</v>
      </c>
      <c r="B218" s="179" t="s">
        <v>692</v>
      </c>
      <c r="C218" s="179" t="s">
        <v>286</v>
      </c>
      <c r="D218" s="179" t="s">
        <v>292</v>
      </c>
      <c r="E218" s="179" t="s">
        <v>567</v>
      </c>
      <c r="F218" s="179" t="s">
        <v>656</v>
      </c>
      <c r="G218" s="179" t="s">
        <v>409</v>
      </c>
      <c r="H218" s="174"/>
      <c r="I218" s="174" t="e">
        <f>IF(#REF!=0,IF(#REF!=0,0,1),1)</f>
        <v>#REF!</v>
      </c>
      <c r="J218" s="175" t="s">
        <v>693</v>
      </c>
      <c r="K218" s="187"/>
      <c r="L218" s="188">
        <f t="shared" si="26"/>
        <v>24000</v>
      </c>
      <c r="M218" s="187">
        <v>21761</v>
      </c>
      <c r="N218" s="187">
        <v>2200</v>
      </c>
      <c r="O218" s="187">
        <v>39</v>
      </c>
      <c r="P218" s="188"/>
      <c r="Q218" s="178" t="e">
        <f>M218-#REF!</f>
        <v>#REF!</v>
      </c>
      <c r="S218">
        <v>2300</v>
      </c>
      <c r="T218" s="160"/>
      <c r="U218" s="160"/>
    </row>
    <row r="219" spans="1:21" ht="33" customHeight="1">
      <c r="A219" s="179" t="s">
        <v>567</v>
      </c>
      <c r="B219" s="179" t="s">
        <v>694</v>
      </c>
      <c r="C219" s="179" t="s">
        <v>286</v>
      </c>
      <c r="D219" s="179" t="s">
        <v>292</v>
      </c>
      <c r="E219" s="179" t="s">
        <v>567</v>
      </c>
      <c r="F219" s="179" t="s">
        <v>656</v>
      </c>
      <c r="G219" s="179" t="s">
        <v>409</v>
      </c>
      <c r="H219" s="174"/>
      <c r="I219" s="174" t="e">
        <f>IF(#REF!=0,IF(#REF!=0,0,1),1)</f>
        <v>#REF!</v>
      </c>
      <c r="J219" s="175" t="s">
        <v>695</v>
      </c>
      <c r="K219" s="187"/>
      <c r="L219" s="188">
        <f t="shared" si="26"/>
        <v>8558</v>
      </c>
      <c r="M219" s="187">
        <v>8528</v>
      </c>
      <c r="N219" s="187"/>
      <c r="O219" s="187">
        <v>30</v>
      </c>
      <c r="P219" s="188"/>
      <c r="Q219" s="178" t="e">
        <f>M219-#REF!</f>
        <v>#REF!</v>
      </c>
      <c r="T219" s="160"/>
      <c r="U219" s="160"/>
    </row>
    <row r="220" spans="1:21" ht="33" customHeight="1">
      <c r="A220" s="179" t="s">
        <v>567</v>
      </c>
      <c r="B220" s="179" t="s">
        <v>696</v>
      </c>
      <c r="C220" s="179" t="s">
        <v>286</v>
      </c>
      <c r="D220" s="179" t="s">
        <v>292</v>
      </c>
      <c r="E220" s="179" t="s">
        <v>567</v>
      </c>
      <c r="F220" s="179" t="s">
        <v>656</v>
      </c>
      <c r="G220" s="179" t="s">
        <v>409</v>
      </c>
      <c r="H220" s="174"/>
      <c r="I220" s="174" t="e">
        <f>IF(#REF!=0,IF(#REF!=0,0,1),1)</f>
        <v>#REF!</v>
      </c>
      <c r="J220" s="175" t="s">
        <v>697</v>
      </c>
      <c r="K220" s="187"/>
      <c r="L220" s="188">
        <f aca="true" t="shared" si="27" ref="L220:L251">SUM(M220:P220)</f>
        <v>9837</v>
      </c>
      <c r="M220" s="187">
        <v>9135</v>
      </c>
      <c r="N220" s="187">
        <v>600</v>
      </c>
      <c r="O220" s="187">
        <v>102</v>
      </c>
      <c r="P220" s="188"/>
      <c r="Q220" s="178" t="e">
        <f>M220-#REF!</f>
        <v>#REF!</v>
      </c>
      <c r="S220">
        <v>600</v>
      </c>
      <c r="T220" s="160"/>
      <c r="U220" s="160"/>
    </row>
    <row r="221" spans="1:21" ht="34.5" customHeight="1">
      <c r="A221" s="179" t="s">
        <v>567</v>
      </c>
      <c r="B221" s="179" t="s">
        <v>698</v>
      </c>
      <c r="C221" s="179" t="s">
        <v>286</v>
      </c>
      <c r="D221" s="179" t="s">
        <v>292</v>
      </c>
      <c r="E221" s="179" t="s">
        <v>567</v>
      </c>
      <c r="F221" s="179" t="s">
        <v>656</v>
      </c>
      <c r="G221" s="179" t="s">
        <v>409</v>
      </c>
      <c r="H221" s="174"/>
      <c r="I221" s="174" t="e">
        <f>IF(#REF!=0,IF(#REF!=0,0,1),1)</f>
        <v>#REF!</v>
      </c>
      <c r="J221" s="175" t="s">
        <v>699</v>
      </c>
      <c r="K221" s="187"/>
      <c r="L221" s="188">
        <f t="shared" si="27"/>
        <v>3867</v>
      </c>
      <c r="M221" s="187">
        <v>3867</v>
      </c>
      <c r="N221" s="187"/>
      <c r="O221" s="187">
        <v>0</v>
      </c>
      <c r="P221" s="188"/>
      <c r="Q221" s="178" t="e">
        <f>M221-#REF!</f>
        <v>#REF!</v>
      </c>
      <c r="T221" s="160"/>
      <c r="U221" s="160"/>
    </row>
    <row r="222" spans="1:21" ht="37.5" customHeight="1">
      <c r="A222" s="179" t="s">
        <v>567</v>
      </c>
      <c r="B222" s="179" t="s">
        <v>700</v>
      </c>
      <c r="C222" s="179" t="s">
        <v>286</v>
      </c>
      <c r="D222" s="179" t="s">
        <v>292</v>
      </c>
      <c r="E222" s="179" t="s">
        <v>567</v>
      </c>
      <c r="F222" s="179" t="s">
        <v>701</v>
      </c>
      <c r="G222" s="179" t="s">
        <v>409</v>
      </c>
      <c r="H222" s="174"/>
      <c r="I222" s="174" t="e">
        <f>IF(#REF!=0,IF(#REF!=0,0,1),1)</f>
        <v>#REF!</v>
      </c>
      <c r="J222" s="175" t="s">
        <v>702</v>
      </c>
      <c r="K222" s="187"/>
      <c r="L222" s="188">
        <f t="shared" si="27"/>
        <v>12354</v>
      </c>
      <c r="M222" s="187">
        <v>11999</v>
      </c>
      <c r="N222" s="187">
        <v>340</v>
      </c>
      <c r="O222" s="187">
        <v>15</v>
      </c>
      <c r="P222" s="188"/>
      <c r="Q222" s="178" t="e">
        <f>M222-#REF!</f>
        <v>#REF!</v>
      </c>
      <c r="S222">
        <v>360</v>
      </c>
      <c r="T222" s="160"/>
      <c r="U222" s="160"/>
    </row>
    <row r="223" spans="1:21" ht="24.75" customHeight="1">
      <c r="A223" s="179" t="s">
        <v>567</v>
      </c>
      <c r="B223" s="179" t="s">
        <v>703</v>
      </c>
      <c r="C223" s="179" t="s">
        <v>286</v>
      </c>
      <c r="D223" s="179" t="s">
        <v>292</v>
      </c>
      <c r="E223" s="179" t="s">
        <v>567</v>
      </c>
      <c r="F223" s="179" t="s">
        <v>704</v>
      </c>
      <c r="G223" s="179" t="s">
        <v>409</v>
      </c>
      <c r="H223" s="174"/>
      <c r="I223" s="174" t="e">
        <f>IF(#REF!=0,IF(#REF!=0,0,1),1)</f>
        <v>#REF!</v>
      </c>
      <c r="J223" s="175" t="s">
        <v>705</v>
      </c>
      <c r="K223" s="187"/>
      <c r="L223" s="188">
        <f t="shared" si="27"/>
        <v>17972</v>
      </c>
      <c r="M223" s="187">
        <v>17926</v>
      </c>
      <c r="N223" s="187"/>
      <c r="O223" s="187">
        <v>46</v>
      </c>
      <c r="P223" s="188"/>
      <c r="Q223" s="178" t="e">
        <f>M223-#REF!</f>
        <v>#REF!</v>
      </c>
      <c r="T223" s="160"/>
      <c r="U223" s="160"/>
    </row>
    <row r="224" spans="1:21" ht="24.75" customHeight="1">
      <c r="A224" s="179" t="s">
        <v>567</v>
      </c>
      <c r="B224" s="179" t="s">
        <v>706</v>
      </c>
      <c r="C224" s="179" t="s">
        <v>286</v>
      </c>
      <c r="D224" s="179" t="s">
        <v>292</v>
      </c>
      <c r="E224" s="179" t="s">
        <v>567</v>
      </c>
      <c r="F224" s="179" t="s">
        <v>707</v>
      </c>
      <c r="G224" s="179" t="s">
        <v>409</v>
      </c>
      <c r="H224" s="174"/>
      <c r="I224" s="174" t="e">
        <f>IF(#REF!=0,IF(#REF!=0,0,1),1)</f>
        <v>#REF!</v>
      </c>
      <c r="J224" s="175" t="s">
        <v>708</v>
      </c>
      <c r="K224" s="187"/>
      <c r="L224" s="188">
        <f t="shared" si="27"/>
        <v>11026</v>
      </c>
      <c r="M224" s="187">
        <v>10376</v>
      </c>
      <c r="N224" s="187">
        <v>500</v>
      </c>
      <c r="O224" s="187">
        <v>150</v>
      </c>
      <c r="P224" s="188"/>
      <c r="Q224" s="178" t="e">
        <f>M224-#REF!</f>
        <v>#REF!</v>
      </c>
      <c r="S224">
        <v>500</v>
      </c>
      <c r="T224" s="160"/>
      <c r="U224" s="160"/>
    </row>
    <row r="225" spans="1:21" ht="28.5" customHeight="1">
      <c r="A225" s="179" t="s">
        <v>567</v>
      </c>
      <c r="B225" s="179" t="s">
        <v>709</v>
      </c>
      <c r="C225" s="179" t="s">
        <v>286</v>
      </c>
      <c r="D225" s="179" t="s">
        <v>292</v>
      </c>
      <c r="E225" s="179" t="s">
        <v>567</v>
      </c>
      <c r="F225" s="179" t="s">
        <v>707</v>
      </c>
      <c r="G225" s="179" t="s">
        <v>409</v>
      </c>
      <c r="H225" s="174"/>
      <c r="I225" s="174" t="e">
        <f>IF(#REF!=0,IF(#REF!=0,0,1),1)</f>
        <v>#REF!</v>
      </c>
      <c r="J225" s="175" t="s">
        <v>710</v>
      </c>
      <c r="K225" s="187"/>
      <c r="L225" s="188">
        <f t="shared" si="27"/>
        <v>2598</v>
      </c>
      <c r="M225" s="187">
        <v>2389</v>
      </c>
      <c r="N225" s="187">
        <v>200</v>
      </c>
      <c r="O225" s="187">
        <v>9</v>
      </c>
      <c r="P225" s="188"/>
      <c r="Q225" s="178" t="e">
        <f>M225-#REF!</f>
        <v>#REF!</v>
      </c>
      <c r="S225">
        <v>200</v>
      </c>
      <c r="T225" s="160"/>
      <c r="U225" s="160"/>
    </row>
    <row r="226" spans="1:21" ht="24.75" customHeight="1">
      <c r="A226" s="179" t="s">
        <v>567</v>
      </c>
      <c r="B226" s="179" t="s">
        <v>711</v>
      </c>
      <c r="C226" s="179" t="s">
        <v>286</v>
      </c>
      <c r="D226" s="179" t="s">
        <v>292</v>
      </c>
      <c r="E226" s="179" t="s">
        <v>567</v>
      </c>
      <c r="F226" s="179" t="s">
        <v>707</v>
      </c>
      <c r="G226" s="179" t="s">
        <v>409</v>
      </c>
      <c r="H226" s="174"/>
      <c r="I226" s="174" t="e">
        <f>IF(#REF!=0,IF(#REF!=0,0,1),1)</f>
        <v>#REF!</v>
      </c>
      <c r="J226" s="175" t="s">
        <v>712</v>
      </c>
      <c r="K226" s="187"/>
      <c r="L226" s="188">
        <f t="shared" si="27"/>
        <v>4520</v>
      </c>
      <c r="M226" s="187">
        <v>4520</v>
      </c>
      <c r="N226" s="187"/>
      <c r="O226" s="187"/>
      <c r="P226" s="188"/>
      <c r="Q226" s="178" t="e">
        <f>M226-#REF!</f>
        <v>#REF!</v>
      </c>
      <c r="T226" s="160"/>
      <c r="U226" s="160"/>
    </row>
    <row r="227" spans="1:21" ht="24.75" customHeight="1">
      <c r="A227" s="179" t="s">
        <v>567</v>
      </c>
      <c r="B227" s="179" t="s">
        <v>713</v>
      </c>
      <c r="C227" s="179" t="s">
        <v>286</v>
      </c>
      <c r="D227" s="179" t="s">
        <v>292</v>
      </c>
      <c r="E227" s="179" t="s">
        <v>567</v>
      </c>
      <c r="F227" s="179" t="s">
        <v>707</v>
      </c>
      <c r="G227" s="179" t="s">
        <v>409</v>
      </c>
      <c r="H227" s="174"/>
      <c r="I227" s="174" t="e">
        <f>IF(#REF!=0,IF(#REF!=0,0,1),1)</f>
        <v>#REF!</v>
      </c>
      <c r="J227" s="175" t="s">
        <v>714</v>
      </c>
      <c r="K227" s="187"/>
      <c r="L227" s="188">
        <f t="shared" si="27"/>
        <v>3761</v>
      </c>
      <c r="M227" s="187">
        <v>3761</v>
      </c>
      <c r="N227" s="187"/>
      <c r="O227" s="187"/>
      <c r="P227" s="188"/>
      <c r="Q227" s="178" t="e">
        <f>M227-#REF!</f>
        <v>#REF!</v>
      </c>
      <c r="T227" s="160"/>
      <c r="U227" s="160"/>
    </row>
    <row r="228" spans="1:21" ht="21.75" customHeight="1">
      <c r="A228" s="179" t="s">
        <v>567</v>
      </c>
      <c r="B228" s="179" t="s">
        <v>715</v>
      </c>
      <c r="C228" s="179" t="s">
        <v>286</v>
      </c>
      <c r="D228" s="179" t="s">
        <v>292</v>
      </c>
      <c r="E228" s="179" t="s">
        <v>567</v>
      </c>
      <c r="F228" s="179" t="s">
        <v>707</v>
      </c>
      <c r="G228" s="179" t="s">
        <v>409</v>
      </c>
      <c r="H228" s="174"/>
      <c r="I228" s="174" t="e">
        <f>IF(#REF!=0,IF(#REF!=0,0,1),1)</f>
        <v>#REF!</v>
      </c>
      <c r="J228" s="175" t="s">
        <v>716</v>
      </c>
      <c r="K228" s="187"/>
      <c r="L228" s="188">
        <f t="shared" si="27"/>
        <v>13001</v>
      </c>
      <c r="M228" s="187">
        <v>11806</v>
      </c>
      <c r="N228" s="187">
        <v>1150</v>
      </c>
      <c r="O228" s="187">
        <v>45</v>
      </c>
      <c r="P228" s="188"/>
      <c r="Q228" s="178" t="e">
        <f>M228-#REF!</f>
        <v>#REF!</v>
      </c>
      <c r="S228">
        <v>1220</v>
      </c>
      <c r="T228" s="160"/>
      <c r="U228" s="160"/>
    </row>
    <row r="229" spans="1:21" ht="24.75" customHeight="1">
      <c r="A229" s="179" t="s">
        <v>567</v>
      </c>
      <c r="B229" s="179" t="s">
        <v>717</v>
      </c>
      <c r="C229" s="179" t="s">
        <v>286</v>
      </c>
      <c r="D229" s="179" t="s">
        <v>292</v>
      </c>
      <c r="E229" s="179" t="s">
        <v>567</v>
      </c>
      <c r="F229" s="179" t="s">
        <v>707</v>
      </c>
      <c r="G229" s="179" t="s">
        <v>409</v>
      </c>
      <c r="H229" s="174"/>
      <c r="I229" s="174" t="e">
        <f>IF(#REF!=0,IF(#REF!=0,0,1),1)</f>
        <v>#REF!</v>
      </c>
      <c r="J229" s="175" t="s">
        <v>718</v>
      </c>
      <c r="K229" s="187"/>
      <c r="L229" s="188">
        <f t="shared" si="27"/>
        <v>10567</v>
      </c>
      <c r="M229" s="187">
        <v>10217</v>
      </c>
      <c r="N229" s="187">
        <v>250</v>
      </c>
      <c r="O229" s="187">
        <v>100</v>
      </c>
      <c r="P229" s="188"/>
      <c r="Q229" s="178" t="e">
        <f>M229-#REF!</f>
        <v>#REF!</v>
      </c>
      <c r="T229" s="160"/>
      <c r="U229" s="160"/>
    </row>
    <row r="230" spans="1:21" ht="24.75" customHeight="1">
      <c r="A230" s="179" t="s">
        <v>567</v>
      </c>
      <c r="B230" s="179" t="s">
        <v>719</v>
      </c>
      <c r="C230" s="179" t="s">
        <v>286</v>
      </c>
      <c r="D230" s="179" t="s">
        <v>292</v>
      </c>
      <c r="E230" s="179" t="s">
        <v>567</v>
      </c>
      <c r="F230" s="179" t="s">
        <v>707</v>
      </c>
      <c r="G230" s="179" t="s">
        <v>409</v>
      </c>
      <c r="H230" s="174"/>
      <c r="I230" s="174" t="e">
        <f>IF(#REF!=0,IF(#REF!=0,0,1),1)</f>
        <v>#REF!</v>
      </c>
      <c r="J230" s="175" t="s">
        <v>720</v>
      </c>
      <c r="K230" s="187"/>
      <c r="L230" s="188">
        <f t="shared" si="27"/>
        <v>12922</v>
      </c>
      <c r="M230" s="187">
        <v>12670</v>
      </c>
      <c r="N230" s="187">
        <v>252</v>
      </c>
      <c r="O230" s="187"/>
      <c r="P230" s="188"/>
      <c r="Q230" s="178" t="e">
        <f>M230-#REF!</f>
        <v>#REF!</v>
      </c>
      <c r="S230">
        <v>252</v>
      </c>
      <c r="T230" s="160"/>
      <c r="U230" s="160"/>
    </row>
    <row r="231" spans="1:21" ht="24.75" customHeight="1" hidden="1">
      <c r="A231" s="179" t="s">
        <v>567</v>
      </c>
      <c r="B231" s="179"/>
      <c r="C231" s="179" t="s">
        <v>286</v>
      </c>
      <c r="D231" s="179" t="s">
        <v>292</v>
      </c>
      <c r="E231" s="179" t="s">
        <v>567</v>
      </c>
      <c r="F231" s="179" t="s">
        <v>707</v>
      </c>
      <c r="G231" s="179" t="s">
        <v>409</v>
      </c>
      <c r="H231" s="174"/>
      <c r="I231" s="174" t="e">
        <f>IF(#REF!=0,IF(#REF!=0,0,1),1)</f>
        <v>#REF!</v>
      </c>
      <c r="J231" s="175" t="s">
        <v>721</v>
      </c>
      <c r="K231" s="187"/>
      <c r="L231" s="188">
        <f t="shared" si="27"/>
        <v>0</v>
      </c>
      <c r="M231" s="187"/>
      <c r="N231" s="187"/>
      <c r="O231" s="187"/>
      <c r="P231" s="188"/>
      <c r="Q231" s="178" t="e">
        <f>M231-#REF!</f>
        <v>#REF!</v>
      </c>
      <c r="T231" s="160"/>
      <c r="U231" s="160"/>
    </row>
    <row r="232" spans="1:21" ht="24.75" customHeight="1">
      <c r="A232" s="179" t="s">
        <v>567</v>
      </c>
      <c r="B232" s="179" t="s">
        <v>722</v>
      </c>
      <c r="C232" s="179" t="s">
        <v>286</v>
      </c>
      <c r="D232" s="179" t="s">
        <v>292</v>
      </c>
      <c r="E232" s="179" t="s">
        <v>567</v>
      </c>
      <c r="F232" s="179" t="s">
        <v>707</v>
      </c>
      <c r="G232" s="179" t="s">
        <v>409</v>
      </c>
      <c r="H232" s="174"/>
      <c r="I232" s="174" t="e">
        <f>IF(#REF!=0,IF(#REF!=0,0,1),1)</f>
        <v>#REF!</v>
      </c>
      <c r="J232" s="175" t="s">
        <v>723</v>
      </c>
      <c r="K232" s="187"/>
      <c r="L232" s="188">
        <f t="shared" si="27"/>
        <v>4447</v>
      </c>
      <c r="M232" s="187">
        <v>4447</v>
      </c>
      <c r="N232" s="187"/>
      <c r="O232" s="187"/>
      <c r="P232" s="188"/>
      <c r="Q232" s="178" t="e">
        <f>M232-#REF!</f>
        <v>#REF!</v>
      </c>
      <c r="T232" s="160"/>
      <c r="U232" s="160"/>
    </row>
    <row r="233" spans="1:21" ht="24.75" customHeight="1">
      <c r="A233" s="179" t="s">
        <v>567</v>
      </c>
      <c r="B233" s="179" t="s">
        <v>724</v>
      </c>
      <c r="C233" s="179" t="s">
        <v>286</v>
      </c>
      <c r="D233" s="179" t="s">
        <v>292</v>
      </c>
      <c r="E233" s="179" t="s">
        <v>567</v>
      </c>
      <c r="F233" s="179" t="s">
        <v>707</v>
      </c>
      <c r="G233" s="179" t="s">
        <v>409</v>
      </c>
      <c r="H233" s="174"/>
      <c r="I233" s="174" t="e">
        <f>IF(#REF!=0,IF(#REF!=0,0,1),1)</f>
        <v>#REF!</v>
      </c>
      <c r="J233" s="175" t="s">
        <v>725</v>
      </c>
      <c r="K233" s="187"/>
      <c r="L233" s="188">
        <f t="shared" si="27"/>
        <v>9472</v>
      </c>
      <c r="M233" s="176">
        <v>8972</v>
      </c>
      <c r="N233" s="187"/>
      <c r="O233" s="187">
        <v>500</v>
      </c>
      <c r="P233" s="188"/>
      <c r="Q233" s="178" t="e">
        <f>M233-#REF!</f>
        <v>#REF!</v>
      </c>
      <c r="T233" s="160"/>
      <c r="U233" s="160"/>
    </row>
    <row r="234" spans="1:21" ht="24.75" customHeight="1">
      <c r="A234" s="179" t="s">
        <v>567</v>
      </c>
      <c r="B234" s="179" t="s">
        <v>726</v>
      </c>
      <c r="C234" s="179" t="s">
        <v>286</v>
      </c>
      <c r="D234" s="179" t="s">
        <v>292</v>
      </c>
      <c r="E234" s="179" t="s">
        <v>567</v>
      </c>
      <c r="F234" s="179" t="s">
        <v>707</v>
      </c>
      <c r="G234" s="179" t="s">
        <v>409</v>
      </c>
      <c r="H234" s="174"/>
      <c r="I234" s="174" t="e">
        <f>IF(#REF!=0,IF(#REF!=0,0,1),1)</f>
        <v>#REF!</v>
      </c>
      <c r="J234" s="175" t="s">
        <v>727</v>
      </c>
      <c r="K234" s="187"/>
      <c r="L234" s="188">
        <f t="shared" si="27"/>
        <v>4475</v>
      </c>
      <c r="M234" s="187">
        <v>4375</v>
      </c>
      <c r="N234" s="187"/>
      <c r="O234" s="187">
        <v>100</v>
      </c>
      <c r="P234" s="188"/>
      <c r="Q234" s="178" t="e">
        <f>M234-#REF!</f>
        <v>#REF!</v>
      </c>
      <c r="T234" s="160"/>
      <c r="U234" s="160"/>
    </row>
    <row r="235" spans="1:21" s="236" customFormat="1" ht="24.75" customHeight="1">
      <c r="A235" s="179" t="s">
        <v>567</v>
      </c>
      <c r="B235" s="179" t="s">
        <v>728</v>
      </c>
      <c r="C235" s="179" t="s">
        <v>286</v>
      </c>
      <c r="D235" s="179" t="s">
        <v>292</v>
      </c>
      <c r="E235" s="179" t="s">
        <v>567</v>
      </c>
      <c r="F235" s="179" t="s">
        <v>707</v>
      </c>
      <c r="G235" s="179" t="s">
        <v>409</v>
      </c>
      <c r="H235" s="174"/>
      <c r="I235" s="174" t="e">
        <f>IF(#REF!=0,IF(#REF!=0,0,1),1)</f>
        <v>#REF!</v>
      </c>
      <c r="J235" s="175" t="s">
        <v>729</v>
      </c>
      <c r="K235" s="187"/>
      <c r="L235" s="188">
        <f t="shared" si="27"/>
        <v>5095</v>
      </c>
      <c r="M235" s="187">
        <v>5095</v>
      </c>
      <c r="N235" s="187"/>
      <c r="O235" s="187"/>
      <c r="P235" s="188"/>
      <c r="Q235" s="178" t="e">
        <f>M235-#REF!</f>
        <v>#REF!</v>
      </c>
      <c r="T235" s="160"/>
      <c r="U235" s="160"/>
    </row>
    <row r="236" spans="1:21" ht="24.75" customHeight="1">
      <c r="A236" s="179" t="s">
        <v>567</v>
      </c>
      <c r="B236" s="179" t="s">
        <v>730</v>
      </c>
      <c r="C236" s="179" t="s">
        <v>286</v>
      </c>
      <c r="D236" s="179" t="s">
        <v>292</v>
      </c>
      <c r="E236" s="179" t="s">
        <v>567</v>
      </c>
      <c r="F236" s="179" t="s">
        <v>707</v>
      </c>
      <c r="G236" s="179" t="s">
        <v>409</v>
      </c>
      <c r="H236" s="174"/>
      <c r="I236" s="174" t="e">
        <f>IF(#REF!=0,IF(#REF!=0,0,1),1)</f>
        <v>#REF!</v>
      </c>
      <c r="J236" s="175" t="s">
        <v>731</v>
      </c>
      <c r="K236" s="187"/>
      <c r="L236" s="188">
        <f t="shared" si="27"/>
        <v>7303</v>
      </c>
      <c r="M236" s="187">
        <v>7123</v>
      </c>
      <c r="N236" s="187">
        <v>160</v>
      </c>
      <c r="O236" s="187">
        <v>20</v>
      </c>
      <c r="P236" s="188"/>
      <c r="Q236" s="178" t="e">
        <f>M236-#REF!</f>
        <v>#REF!</v>
      </c>
      <c r="S236">
        <v>360</v>
      </c>
      <c r="T236" s="160"/>
      <c r="U236" s="160"/>
    </row>
    <row r="237" spans="1:21" ht="35.25" customHeight="1">
      <c r="A237" s="179" t="s">
        <v>567</v>
      </c>
      <c r="B237" s="179" t="s">
        <v>732</v>
      </c>
      <c r="C237" s="179" t="s">
        <v>286</v>
      </c>
      <c r="D237" s="179" t="s">
        <v>292</v>
      </c>
      <c r="E237" s="179" t="s">
        <v>567</v>
      </c>
      <c r="F237" s="179" t="s">
        <v>707</v>
      </c>
      <c r="G237" s="179" t="s">
        <v>409</v>
      </c>
      <c r="H237" s="174"/>
      <c r="I237" s="174" t="e">
        <f>IF(#REF!=0,IF(#REF!=0,0,1),1)</f>
        <v>#REF!</v>
      </c>
      <c r="J237" s="175" t="s">
        <v>733</v>
      </c>
      <c r="K237" s="187"/>
      <c r="L237" s="188">
        <f t="shared" si="27"/>
        <v>3607</v>
      </c>
      <c r="M237" s="187">
        <v>3497</v>
      </c>
      <c r="N237" s="187">
        <v>50</v>
      </c>
      <c r="O237" s="187">
        <v>60</v>
      </c>
      <c r="P237" s="188"/>
      <c r="Q237" s="178" t="e">
        <f>M237-#REF!</f>
        <v>#REF!</v>
      </c>
      <c r="S237">
        <v>50</v>
      </c>
      <c r="T237" s="160"/>
      <c r="U237" s="160"/>
    </row>
    <row r="238" spans="1:21" ht="24.75" customHeight="1" hidden="1">
      <c r="A238" s="179" t="s">
        <v>567</v>
      </c>
      <c r="B238" s="179" t="s">
        <v>734</v>
      </c>
      <c r="C238" s="179" t="s">
        <v>286</v>
      </c>
      <c r="D238" s="179" t="s">
        <v>292</v>
      </c>
      <c r="E238" s="179" t="s">
        <v>567</v>
      </c>
      <c r="F238" s="179" t="s">
        <v>735</v>
      </c>
      <c r="G238" s="179" t="s">
        <v>409</v>
      </c>
      <c r="H238" s="174"/>
      <c r="I238" s="174" t="e">
        <f>IF(#REF!=0,IF(#REF!=0,0,1),1)</f>
        <v>#REF!</v>
      </c>
      <c r="J238" s="175" t="s">
        <v>736</v>
      </c>
      <c r="K238" s="187"/>
      <c r="L238" s="188">
        <f t="shared" si="27"/>
        <v>15952</v>
      </c>
      <c r="M238" s="187">
        <v>15908</v>
      </c>
      <c r="N238" s="187"/>
      <c r="O238" s="187">
        <v>44</v>
      </c>
      <c r="P238" s="188"/>
      <c r="Q238" s="178" t="e">
        <f>M238-#REF!</f>
        <v>#REF!</v>
      </c>
      <c r="T238" s="160"/>
      <c r="U238" s="160"/>
    </row>
    <row r="239" spans="1:21" s="236" customFormat="1" ht="31.5" customHeight="1">
      <c r="A239" s="219"/>
      <c r="B239" s="219"/>
      <c r="C239" s="219" t="s">
        <v>286</v>
      </c>
      <c r="D239" s="219" t="s">
        <v>284</v>
      </c>
      <c r="E239" s="219"/>
      <c r="F239" s="219"/>
      <c r="G239" s="219" t="s">
        <v>409</v>
      </c>
      <c r="H239" s="221"/>
      <c r="I239" s="221" t="e">
        <f>IF(#REF!=0,IF(#REF!=0,0,1),1)</f>
        <v>#REF!</v>
      </c>
      <c r="J239" s="208" t="s">
        <v>737</v>
      </c>
      <c r="K239" s="222">
        <f>SUM(K240:K241)</f>
        <v>0</v>
      </c>
      <c r="L239" s="223">
        <f t="shared" si="27"/>
        <v>20490</v>
      </c>
      <c r="M239" s="222">
        <f>SUM(M240:M241)</f>
        <v>20038</v>
      </c>
      <c r="N239" s="222">
        <f>SUM(N240:N241)</f>
        <v>0</v>
      </c>
      <c r="O239" s="222">
        <f>SUM(O240:O241)</f>
        <v>452</v>
      </c>
      <c r="P239" s="223">
        <f>SUM(P240:P241)</f>
        <v>0</v>
      </c>
      <c r="Q239" s="281" t="e">
        <f>SUM(Q240:Q241)</f>
        <v>#REF!</v>
      </c>
      <c r="S239" s="275">
        <f>SUM(S240:S241)</f>
        <v>0</v>
      </c>
      <c r="T239" s="160"/>
      <c r="U239" s="160"/>
    </row>
    <row r="240" spans="1:21" ht="39.75" customHeight="1">
      <c r="A240" s="179" t="s">
        <v>738</v>
      </c>
      <c r="B240" s="179" t="s">
        <v>739</v>
      </c>
      <c r="C240" s="179" t="s">
        <v>286</v>
      </c>
      <c r="D240" s="179" t="s">
        <v>284</v>
      </c>
      <c r="E240" s="179"/>
      <c r="F240" s="179" t="s">
        <v>740</v>
      </c>
      <c r="G240" s="179" t="s">
        <v>409</v>
      </c>
      <c r="H240" s="174"/>
      <c r="I240" s="174" t="e">
        <f>IF(#REF!=0,IF(#REF!=0,0,1),1)</f>
        <v>#REF!</v>
      </c>
      <c r="J240" s="175" t="s">
        <v>741</v>
      </c>
      <c r="K240" s="187"/>
      <c r="L240" s="188">
        <f t="shared" si="27"/>
        <v>1556</v>
      </c>
      <c r="M240" s="176">
        <v>1556</v>
      </c>
      <c r="N240" s="187"/>
      <c r="O240" s="187"/>
      <c r="P240" s="188"/>
      <c r="Q240" s="178" t="e">
        <f>M240-#REF!</f>
        <v>#REF!</v>
      </c>
      <c r="T240" s="160"/>
      <c r="U240" s="160"/>
    </row>
    <row r="241" spans="1:21" ht="33.75" customHeight="1">
      <c r="A241" s="179" t="s">
        <v>567</v>
      </c>
      <c r="B241" s="179" t="s">
        <v>742</v>
      </c>
      <c r="C241" s="179" t="s">
        <v>286</v>
      </c>
      <c r="D241" s="179" t="s">
        <v>284</v>
      </c>
      <c r="E241" s="179"/>
      <c r="F241" s="179" t="s">
        <v>740</v>
      </c>
      <c r="G241" s="179" t="s">
        <v>409</v>
      </c>
      <c r="H241" s="174"/>
      <c r="I241" s="174" t="e">
        <f>IF(#REF!=0,IF(#REF!=0,0,1),1)</f>
        <v>#REF!</v>
      </c>
      <c r="J241" s="175" t="s">
        <v>743</v>
      </c>
      <c r="K241" s="187"/>
      <c r="L241" s="188">
        <f t="shared" si="27"/>
        <v>18934</v>
      </c>
      <c r="M241" s="187">
        <v>18482</v>
      </c>
      <c r="N241" s="187"/>
      <c r="O241" s="187">
        <v>452</v>
      </c>
      <c r="P241" s="188"/>
      <c r="Q241" s="178" t="e">
        <f>M241-#REF!</f>
        <v>#REF!</v>
      </c>
      <c r="T241" s="160"/>
      <c r="U241" s="160"/>
    </row>
    <row r="242" spans="1:21" s="236" customFormat="1" ht="24.75" customHeight="1">
      <c r="A242" s="219"/>
      <c r="B242" s="219"/>
      <c r="C242" s="219" t="s">
        <v>286</v>
      </c>
      <c r="D242" s="219" t="s">
        <v>286</v>
      </c>
      <c r="E242" s="219"/>
      <c r="F242" s="219"/>
      <c r="G242" s="219" t="s">
        <v>409</v>
      </c>
      <c r="H242" s="221"/>
      <c r="I242" s="221"/>
      <c r="J242" s="208" t="s">
        <v>744</v>
      </c>
      <c r="K242" s="222"/>
      <c r="L242" s="210">
        <f aca="true" t="shared" si="28" ref="L242:Q242">L243+L244</f>
        <v>15035</v>
      </c>
      <c r="M242" s="210">
        <f t="shared" si="28"/>
        <v>15035</v>
      </c>
      <c r="N242" s="210">
        <f t="shared" si="28"/>
        <v>0</v>
      </c>
      <c r="O242" s="210">
        <f t="shared" si="28"/>
        <v>0</v>
      </c>
      <c r="P242" s="210">
        <f t="shared" si="28"/>
        <v>0</v>
      </c>
      <c r="Q242" s="282" t="e">
        <f t="shared" si="28"/>
        <v>#REF!</v>
      </c>
      <c r="S242" s="282">
        <f>S243+S244</f>
        <v>0</v>
      </c>
      <c r="T242" s="160"/>
      <c r="U242" s="160"/>
    </row>
    <row r="243" spans="1:21" ht="36">
      <c r="A243" s="179" t="s">
        <v>567</v>
      </c>
      <c r="B243" s="179" t="s">
        <v>384</v>
      </c>
      <c r="C243" s="179" t="s">
        <v>286</v>
      </c>
      <c r="D243" s="179" t="s">
        <v>286</v>
      </c>
      <c r="E243" s="179" t="s">
        <v>567</v>
      </c>
      <c r="F243" s="179" t="s">
        <v>745</v>
      </c>
      <c r="G243" s="179" t="s">
        <v>746</v>
      </c>
      <c r="H243" s="174"/>
      <c r="I243" s="174" t="e">
        <f>IF(#REF!=0,IF(#REF!=0,0,1),1)</f>
        <v>#REF!</v>
      </c>
      <c r="J243" s="175" t="s">
        <v>747</v>
      </c>
      <c r="K243" s="176"/>
      <c r="L243" s="177">
        <f>SUM(M243:P243)</f>
        <v>4435</v>
      </c>
      <c r="M243" s="176">
        <v>4435</v>
      </c>
      <c r="N243" s="176"/>
      <c r="O243" s="176"/>
      <c r="P243" s="177"/>
      <c r="Q243" s="178" t="e">
        <f>M243-#REF!</f>
        <v>#REF!</v>
      </c>
      <c r="T243" s="160"/>
      <c r="U243" s="160"/>
    </row>
    <row r="244" spans="1:21" ht="24.75" customHeight="1">
      <c r="A244" s="179" t="s">
        <v>567</v>
      </c>
      <c r="B244" s="179" t="s">
        <v>391</v>
      </c>
      <c r="C244" s="179" t="s">
        <v>286</v>
      </c>
      <c r="D244" s="179" t="s">
        <v>286</v>
      </c>
      <c r="E244" s="179" t="s">
        <v>567</v>
      </c>
      <c r="F244" s="179" t="s">
        <v>748</v>
      </c>
      <c r="G244" s="179" t="s">
        <v>409</v>
      </c>
      <c r="H244" s="174"/>
      <c r="I244" s="174" t="e">
        <f>IF(#REF!=0,IF(#REF!=0,0,1),1)</f>
        <v>#REF!</v>
      </c>
      <c r="J244" s="175" t="s">
        <v>749</v>
      </c>
      <c r="K244" s="187"/>
      <c r="L244" s="188">
        <f>SUM(M244:P244)</f>
        <v>10600</v>
      </c>
      <c r="M244" s="187">
        <v>10600</v>
      </c>
      <c r="N244" s="187"/>
      <c r="O244" s="187"/>
      <c r="P244" s="188"/>
      <c r="Q244" s="178" t="e">
        <f>M244-#REF!</f>
        <v>#REF!</v>
      </c>
      <c r="T244" s="160"/>
      <c r="U244" s="160"/>
    </row>
    <row r="245" spans="1:21" ht="24.75" customHeight="1">
      <c r="A245" s="219"/>
      <c r="B245" s="219"/>
      <c r="C245" s="219" t="s">
        <v>286</v>
      </c>
      <c r="D245" s="219" t="s">
        <v>294</v>
      </c>
      <c r="E245" s="219"/>
      <c r="F245" s="219"/>
      <c r="G245" s="219" t="s">
        <v>409</v>
      </c>
      <c r="H245" s="221"/>
      <c r="I245" s="221" t="e">
        <f>IF(#REF!=0,IF(#REF!=0,0,1),1)</f>
        <v>#REF!</v>
      </c>
      <c r="J245" s="208" t="s">
        <v>319</v>
      </c>
      <c r="K245" s="222">
        <f>SUM(K246:K261)</f>
        <v>0</v>
      </c>
      <c r="L245" s="283">
        <f aca="true" t="shared" si="29" ref="L245:Q245">SUM(L246:L262)</f>
        <v>42836</v>
      </c>
      <c r="M245" s="283">
        <f t="shared" si="29"/>
        <v>41973</v>
      </c>
      <c r="N245" s="222">
        <f t="shared" si="29"/>
        <v>250</v>
      </c>
      <c r="O245" s="222">
        <f t="shared" si="29"/>
        <v>613</v>
      </c>
      <c r="P245" s="223">
        <f t="shared" si="29"/>
        <v>0</v>
      </c>
      <c r="Q245" s="281" t="e">
        <f t="shared" si="29"/>
        <v>#REF!</v>
      </c>
      <c r="S245" s="275">
        <f>SUM(S246:S262)</f>
        <v>650</v>
      </c>
      <c r="T245" s="160"/>
      <c r="U245" s="160"/>
    </row>
    <row r="246" spans="1:21" ht="33" customHeight="1">
      <c r="A246" s="179" t="s">
        <v>567</v>
      </c>
      <c r="B246" s="179" t="s">
        <v>698</v>
      </c>
      <c r="C246" s="179" t="s">
        <v>286</v>
      </c>
      <c r="D246" s="179" t="s">
        <v>294</v>
      </c>
      <c r="E246" s="179" t="s">
        <v>567</v>
      </c>
      <c r="F246" s="179" t="s">
        <v>750</v>
      </c>
      <c r="G246" s="179" t="s">
        <v>409</v>
      </c>
      <c r="H246" s="174"/>
      <c r="I246" s="174" t="e">
        <f>IF(#REF!=0,IF(#REF!=0,0,1),1)</f>
        <v>#REF!</v>
      </c>
      <c r="J246" s="175" t="s">
        <v>751</v>
      </c>
      <c r="K246" s="187"/>
      <c r="L246" s="188">
        <f aca="true" t="shared" si="30" ref="L246:L262">SUM(M246:P246)</f>
        <v>1580</v>
      </c>
      <c r="M246" s="187">
        <v>1551</v>
      </c>
      <c r="N246" s="187"/>
      <c r="O246" s="187">
        <v>29</v>
      </c>
      <c r="P246" s="188"/>
      <c r="Q246" s="178" t="e">
        <f>M246-#REF!</f>
        <v>#REF!</v>
      </c>
      <c r="T246" s="160"/>
      <c r="U246" s="160"/>
    </row>
    <row r="247" spans="1:21" ht="24.75" customHeight="1">
      <c r="A247" s="179" t="s">
        <v>413</v>
      </c>
      <c r="B247" s="179" t="s">
        <v>413</v>
      </c>
      <c r="C247" s="179" t="s">
        <v>286</v>
      </c>
      <c r="D247" s="179" t="s">
        <v>294</v>
      </c>
      <c r="E247" s="179" t="s">
        <v>413</v>
      </c>
      <c r="F247" s="179" t="s">
        <v>752</v>
      </c>
      <c r="G247" s="179" t="s">
        <v>409</v>
      </c>
      <c r="H247" s="174"/>
      <c r="I247" s="174" t="e">
        <f>IF(#REF!=0,IF(#REF!=0,0,1),1)</f>
        <v>#REF!</v>
      </c>
      <c r="J247" s="175" t="s">
        <v>753</v>
      </c>
      <c r="K247" s="187"/>
      <c r="L247" s="188">
        <f t="shared" si="30"/>
        <v>1221</v>
      </c>
      <c r="M247" s="187">
        <v>1221</v>
      </c>
      <c r="N247" s="187"/>
      <c r="O247" s="187"/>
      <c r="P247" s="188"/>
      <c r="Q247" s="178" t="e">
        <f>M247-#REF!</f>
        <v>#REF!</v>
      </c>
      <c r="T247" s="160"/>
      <c r="U247" s="160"/>
    </row>
    <row r="248" spans="1:21" ht="24.75" customHeight="1">
      <c r="A248" s="179" t="s">
        <v>413</v>
      </c>
      <c r="B248" s="179" t="s">
        <v>413</v>
      </c>
      <c r="C248" s="179" t="s">
        <v>286</v>
      </c>
      <c r="D248" s="179" t="s">
        <v>294</v>
      </c>
      <c r="E248" s="179" t="s">
        <v>413</v>
      </c>
      <c r="F248" s="179" t="s">
        <v>752</v>
      </c>
      <c r="G248" s="179" t="s">
        <v>409</v>
      </c>
      <c r="H248" s="174"/>
      <c r="I248" s="174" t="e">
        <f>IF(#REF!=0,IF(#REF!=0,0,1),1)</f>
        <v>#REF!</v>
      </c>
      <c r="J248" s="175" t="s">
        <v>754</v>
      </c>
      <c r="K248" s="187"/>
      <c r="L248" s="188">
        <f t="shared" si="30"/>
        <v>956</v>
      </c>
      <c r="M248" s="187">
        <v>956</v>
      </c>
      <c r="N248" s="187"/>
      <c r="O248" s="187"/>
      <c r="P248" s="188"/>
      <c r="Q248" s="178" t="e">
        <f>M248-#REF!</f>
        <v>#REF!</v>
      </c>
      <c r="T248" s="160"/>
      <c r="U248" s="160"/>
    </row>
    <row r="249" spans="1:21" ht="24.75" customHeight="1">
      <c r="A249" s="179" t="s">
        <v>567</v>
      </c>
      <c r="B249" s="179" t="s">
        <v>755</v>
      </c>
      <c r="C249" s="179" t="s">
        <v>286</v>
      </c>
      <c r="D249" s="179" t="s">
        <v>294</v>
      </c>
      <c r="E249" s="179" t="s">
        <v>567</v>
      </c>
      <c r="F249" s="179" t="s">
        <v>707</v>
      </c>
      <c r="G249" s="179" t="s">
        <v>409</v>
      </c>
      <c r="H249" s="174"/>
      <c r="I249" s="174" t="e">
        <f>IF(#REF!=0,IF(#REF!=0,0,1),1)</f>
        <v>#REF!</v>
      </c>
      <c r="J249" s="175" t="s">
        <v>756</v>
      </c>
      <c r="K249" s="187"/>
      <c r="L249" s="188">
        <f t="shared" si="30"/>
        <v>15517</v>
      </c>
      <c r="M249" s="187">
        <v>15517</v>
      </c>
      <c r="N249" s="187"/>
      <c r="O249" s="187"/>
      <c r="P249" s="188"/>
      <c r="Q249" s="178" t="e">
        <f>M249-#REF!</f>
        <v>#REF!</v>
      </c>
      <c r="S249">
        <v>200</v>
      </c>
      <c r="T249" s="160"/>
      <c r="U249" s="160"/>
    </row>
    <row r="250" spans="1:21" ht="36.75" customHeight="1">
      <c r="A250" s="179" t="s">
        <v>567</v>
      </c>
      <c r="B250" s="179" t="s">
        <v>757</v>
      </c>
      <c r="C250" s="179" t="s">
        <v>286</v>
      </c>
      <c r="D250" s="179" t="s">
        <v>294</v>
      </c>
      <c r="E250" s="179" t="s">
        <v>567</v>
      </c>
      <c r="F250" s="179" t="s">
        <v>707</v>
      </c>
      <c r="G250" s="179" t="s">
        <v>409</v>
      </c>
      <c r="H250" s="174"/>
      <c r="I250" s="174" t="e">
        <f>IF(#REF!=0,IF(#REF!=0,0,1),1)</f>
        <v>#REF!</v>
      </c>
      <c r="J250" s="175" t="s">
        <v>758</v>
      </c>
      <c r="K250" s="187"/>
      <c r="L250" s="188">
        <f t="shared" si="30"/>
        <v>2260</v>
      </c>
      <c r="M250" s="187">
        <v>2260</v>
      </c>
      <c r="N250" s="187"/>
      <c r="O250" s="187"/>
      <c r="P250" s="188"/>
      <c r="Q250" s="178" t="e">
        <f>M250-#REF!</f>
        <v>#REF!</v>
      </c>
      <c r="T250" s="160"/>
      <c r="U250" s="160"/>
    </row>
    <row r="251" spans="1:21" ht="39" customHeight="1">
      <c r="A251" s="179" t="s">
        <v>567</v>
      </c>
      <c r="B251" s="179" t="s">
        <v>713</v>
      </c>
      <c r="C251" s="179" t="s">
        <v>286</v>
      </c>
      <c r="D251" s="179" t="s">
        <v>294</v>
      </c>
      <c r="E251" s="179" t="s">
        <v>567</v>
      </c>
      <c r="F251" s="179" t="s">
        <v>707</v>
      </c>
      <c r="G251" s="179" t="s">
        <v>409</v>
      </c>
      <c r="H251" s="174"/>
      <c r="I251" s="174" t="e">
        <f>IF(#REF!=0,IF(#REF!=0,0,1),1)</f>
        <v>#REF!</v>
      </c>
      <c r="J251" s="175" t="s">
        <v>759</v>
      </c>
      <c r="K251" s="187"/>
      <c r="L251" s="188">
        <f t="shared" si="30"/>
        <v>148</v>
      </c>
      <c r="M251" s="187">
        <v>148</v>
      </c>
      <c r="N251" s="187"/>
      <c r="O251" s="187"/>
      <c r="P251" s="188"/>
      <c r="Q251" s="178" t="e">
        <f>M251-#REF!</f>
        <v>#REF!</v>
      </c>
      <c r="T251" s="160"/>
      <c r="U251" s="160"/>
    </row>
    <row r="252" spans="1:21" ht="40.5" customHeight="1">
      <c r="A252" s="179" t="s">
        <v>567</v>
      </c>
      <c r="B252" s="179" t="s">
        <v>715</v>
      </c>
      <c r="C252" s="179" t="s">
        <v>286</v>
      </c>
      <c r="D252" s="179" t="s">
        <v>294</v>
      </c>
      <c r="E252" s="179" t="s">
        <v>567</v>
      </c>
      <c r="F252" s="179" t="s">
        <v>707</v>
      </c>
      <c r="G252" s="179" t="s">
        <v>409</v>
      </c>
      <c r="H252" s="174"/>
      <c r="I252" s="174" t="e">
        <f>IF(#REF!=0,IF(#REF!=0,0,1),1)</f>
        <v>#REF!</v>
      </c>
      <c r="J252" s="175" t="s">
        <v>760</v>
      </c>
      <c r="K252" s="187"/>
      <c r="L252" s="188">
        <f t="shared" si="30"/>
        <v>1797</v>
      </c>
      <c r="M252" s="187">
        <v>1783</v>
      </c>
      <c r="N252" s="187"/>
      <c r="O252" s="187">
        <v>14</v>
      </c>
      <c r="P252" s="188"/>
      <c r="Q252" s="178" t="e">
        <f>M252-#REF!</f>
        <v>#REF!</v>
      </c>
      <c r="T252" s="160"/>
      <c r="U252" s="160"/>
    </row>
    <row r="253" spans="1:21" ht="24.75" customHeight="1" hidden="1">
      <c r="A253" s="179" t="s">
        <v>567</v>
      </c>
      <c r="B253" s="179"/>
      <c r="C253" s="179" t="s">
        <v>286</v>
      </c>
      <c r="D253" s="179" t="s">
        <v>294</v>
      </c>
      <c r="E253" s="179" t="s">
        <v>567</v>
      </c>
      <c r="F253" s="179" t="s">
        <v>761</v>
      </c>
      <c r="G253" s="179" t="s">
        <v>409</v>
      </c>
      <c r="H253" s="174"/>
      <c r="I253" s="174" t="e">
        <f>IF(#REF!=0,IF(#REF!=0,0,1),1)</f>
        <v>#REF!</v>
      </c>
      <c r="J253" s="175" t="s">
        <v>762</v>
      </c>
      <c r="K253" s="187"/>
      <c r="L253" s="188">
        <f t="shared" si="30"/>
        <v>0</v>
      </c>
      <c r="M253" s="187"/>
      <c r="N253" s="187"/>
      <c r="O253" s="187"/>
      <c r="P253" s="188"/>
      <c r="Q253" s="178" t="e">
        <f>M253-#REF!</f>
        <v>#REF!</v>
      </c>
      <c r="T253" s="160"/>
      <c r="U253" s="160"/>
    </row>
    <row r="254" spans="1:21" ht="27.75" customHeight="1" hidden="1">
      <c r="A254" s="179" t="s">
        <v>567</v>
      </c>
      <c r="B254" s="179"/>
      <c r="C254" s="179" t="s">
        <v>286</v>
      </c>
      <c r="D254" s="179" t="s">
        <v>294</v>
      </c>
      <c r="E254" s="179" t="s">
        <v>567</v>
      </c>
      <c r="F254" s="179" t="s">
        <v>763</v>
      </c>
      <c r="G254" s="179" t="s">
        <v>409</v>
      </c>
      <c r="H254" s="174"/>
      <c r="I254" s="174" t="e">
        <f>IF(#REF!=0,IF(#REF!=0,0,1),1)</f>
        <v>#REF!</v>
      </c>
      <c r="J254" s="175" t="s">
        <v>764</v>
      </c>
      <c r="K254" s="187"/>
      <c r="L254" s="188">
        <f t="shared" si="30"/>
        <v>0</v>
      </c>
      <c r="M254" s="176"/>
      <c r="N254" s="187"/>
      <c r="O254" s="187"/>
      <c r="P254" s="188"/>
      <c r="Q254" s="178" t="e">
        <f>M254-#REF!</f>
        <v>#REF!</v>
      </c>
      <c r="T254" s="160"/>
      <c r="U254" s="160"/>
    </row>
    <row r="255" spans="1:21" ht="24.75" customHeight="1">
      <c r="A255" s="179" t="s">
        <v>567</v>
      </c>
      <c r="B255" s="179" t="s">
        <v>391</v>
      </c>
      <c r="C255" s="179" t="s">
        <v>286</v>
      </c>
      <c r="D255" s="179" t="s">
        <v>294</v>
      </c>
      <c r="E255" s="179" t="s">
        <v>567</v>
      </c>
      <c r="F255" s="179" t="s">
        <v>765</v>
      </c>
      <c r="G255" s="179" t="s">
        <v>409</v>
      </c>
      <c r="H255" s="174"/>
      <c r="I255" s="174" t="e">
        <f>IF(#REF!=0,IF(#REF!=0,0,1),1)</f>
        <v>#REF!</v>
      </c>
      <c r="J255" s="175" t="s">
        <v>766</v>
      </c>
      <c r="K255" s="187"/>
      <c r="L255" s="188">
        <f t="shared" si="30"/>
        <v>4752</v>
      </c>
      <c r="M255" s="187">
        <v>4522</v>
      </c>
      <c r="N255" s="187"/>
      <c r="O255" s="187">
        <v>230</v>
      </c>
      <c r="P255" s="188"/>
      <c r="Q255" s="178" t="e">
        <f>M255-#REF!</f>
        <v>#REF!</v>
      </c>
      <c r="T255" s="160"/>
      <c r="U255" s="160"/>
    </row>
    <row r="256" spans="1:21" ht="39" customHeight="1" hidden="1">
      <c r="A256" s="179" t="s">
        <v>567</v>
      </c>
      <c r="B256" s="179"/>
      <c r="C256" s="179" t="s">
        <v>286</v>
      </c>
      <c r="D256" s="179" t="s">
        <v>294</v>
      </c>
      <c r="E256" s="179" t="s">
        <v>567</v>
      </c>
      <c r="F256" s="179" t="s">
        <v>763</v>
      </c>
      <c r="G256" s="179" t="s">
        <v>409</v>
      </c>
      <c r="H256" s="174"/>
      <c r="I256" s="174" t="e">
        <f>IF(#REF!=0,IF(#REF!=0,0,1),1)</f>
        <v>#REF!</v>
      </c>
      <c r="J256" s="175" t="s">
        <v>767</v>
      </c>
      <c r="K256" s="187"/>
      <c r="L256" s="188">
        <f t="shared" si="30"/>
        <v>0</v>
      </c>
      <c r="M256" s="187"/>
      <c r="N256" s="187"/>
      <c r="O256" s="187"/>
      <c r="P256" s="188"/>
      <c r="Q256" s="178" t="e">
        <f>M256-#REF!</f>
        <v>#REF!</v>
      </c>
      <c r="T256" s="160"/>
      <c r="U256" s="160"/>
    </row>
    <row r="257" spans="1:21" ht="42" customHeight="1">
      <c r="A257" s="179" t="s">
        <v>567</v>
      </c>
      <c r="B257" s="179" t="s">
        <v>391</v>
      </c>
      <c r="C257" s="179" t="s">
        <v>286</v>
      </c>
      <c r="D257" s="179" t="s">
        <v>294</v>
      </c>
      <c r="E257" s="179" t="s">
        <v>567</v>
      </c>
      <c r="F257" s="179" t="s">
        <v>765</v>
      </c>
      <c r="G257" s="179" t="s">
        <v>409</v>
      </c>
      <c r="H257" s="174"/>
      <c r="I257" s="174" t="e">
        <f>IF(#REF!=0,IF(#REF!=0,0,1),1)</f>
        <v>#REF!</v>
      </c>
      <c r="J257" s="175" t="s">
        <v>768</v>
      </c>
      <c r="K257" s="187"/>
      <c r="L257" s="188">
        <f t="shared" si="30"/>
        <v>1632</v>
      </c>
      <c r="M257" s="187">
        <v>1597</v>
      </c>
      <c r="N257" s="187"/>
      <c r="O257" s="187">
        <v>35</v>
      </c>
      <c r="P257" s="188"/>
      <c r="Q257" s="178" t="e">
        <f>M257-#REF!</f>
        <v>#REF!</v>
      </c>
      <c r="T257" s="160"/>
      <c r="U257" s="160"/>
    </row>
    <row r="258" spans="1:21" ht="48" customHeight="1">
      <c r="A258" s="179" t="s">
        <v>567</v>
      </c>
      <c r="B258" s="179" t="s">
        <v>391</v>
      </c>
      <c r="C258" s="179" t="s">
        <v>286</v>
      </c>
      <c r="D258" s="179" t="s">
        <v>294</v>
      </c>
      <c r="E258" s="179" t="s">
        <v>567</v>
      </c>
      <c r="F258" s="179" t="s">
        <v>765</v>
      </c>
      <c r="G258" s="179" t="s">
        <v>409</v>
      </c>
      <c r="H258" s="174"/>
      <c r="I258" s="174" t="e">
        <f>IF(#REF!=0,IF(#REF!=0,0,1),1)</f>
        <v>#REF!</v>
      </c>
      <c r="J258" s="175" t="s">
        <v>769</v>
      </c>
      <c r="K258" s="187"/>
      <c r="L258" s="188">
        <f t="shared" si="30"/>
        <v>1355</v>
      </c>
      <c r="M258" s="187">
        <v>1330</v>
      </c>
      <c r="N258" s="187"/>
      <c r="O258" s="187">
        <v>25</v>
      </c>
      <c r="P258" s="188"/>
      <c r="Q258" s="178" t="e">
        <f>M258-#REF!</f>
        <v>#REF!</v>
      </c>
      <c r="T258" s="160"/>
      <c r="U258" s="160"/>
    </row>
    <row r="259" spans="1:21" ht="40.5" customHeight="1">
      <c r="A259" s="179" t="s">
        <v>567</v>
      </c>
      <c r="B259" s="179" t="s">
        <v>391</v>
      </c>
      <c r="C259" s="179" t="s">
        <v>286</v>
      </c>
      <c r="D259" s="179" t="s">
        <v>294</v>
      </c>
      <c r="E259" s="179" t="s">
        <v>567</v>
      </c>
      <c r="F259" s="179" t="s">
        <v>765</v>
      </c>
      <c r="G259" s="179" t="s">
        <v>409</v>
      </c>
      <c r="H259" s="174"/>
      <c r="I259" s="174" t="e">
        <f>IF(#REF!=0,IF(#REF!=0,0,1),1)</f>
        <v>#REF!</v>
      </c>
      <c r="J259" s="175" t="s">
        <v>770</v>
      </c>
      <c r="K259" s="187"/>
      <c r="L259" s="188">
        <f t="shared" si="30"/>
        <v>2347</v>
      </c>
      <c r="M259" s="187">
        <v>2097</v>
      </c>
      <c r="N259" s="187"/>
      <c r="O259" s="187">
        <v>250</v>
      </c>
      <c r="P259" s="188"/>
      <c r="Q259" s="178" t="e">
        <f>M259-#REF!</f>
        <v>#REF!</v>
      </c>
      <c r="T259" s="160"/>
      <c r="U259" s="160"/>
    </row>
    <row r="260" spans="1:21" s="257" customFormat="1" ht="48.75" customHeight="1" hidden="1">
      <c r="A260" s="179" t="s">
        <v>567</v>
      </c>
      <c r="B260" s="179"/>
      <c r="C260" s="179" t="s">
        <v>286</v>
      </c>
      <c r="D260" s="179" t="s">
        <v>294</v>
      </c>
      <c r="E260" s="179" t="s">
        <v>567</v>
      </c>
      <c r="F260" s="179" t="s">
        <v>765</v>
      </c>
      <c r="G260" s="179" t="s">
        <v>409</v>
      </c>
      <c r="H260" s="174"/>
      <c r="I260" s="174" t="e">
        <f>IF(#REF!=0,IF(#REF!=0,0,1),1)</f>
        <v>#REF!</v>
      </c>
      <c r="J260" s="175" t="s">
        <v>771</v>
      </c>
      <c r="K260" s="187"/>
      <c r="L260" s="188">
        <f t="shared" si="30"/>
        <v>0</v>
      </c>
      <c r="M260" s="176"/>
      <c r="N260" s="187"/>
      <c r="O260" s="187"/>
      <c r="P260" s="188"/>
      <c r="Q260" s="178" t="e">
        <f>M260-#REF!</f>
        <v>#REF!</v>
      </c>
      <c r="T260" s="160"/>
      <c r="U260" s="160"/>
    </row>
    <row r="261" spans="1:21" s="257" customFormat="1" ht="37.5" customHeight="1">
      <c r="A261" s="179" t="s">
        <v>567</v>
      </c>
      <c r="B261" s="179" t="s">
        <v>391</v>
      </c>
      <c r="C261" s="179" t="s">
        <v>286</v>
      </c>
      <c r="D261" s="179" t="s">
        <v>294</v>
      </c>
      <c r="E261" s="179" t="s">
        <v>567</v>
      </c>
      <c r="F261" s="179" t="s">
        <v>765</v>
      </c>
      <c r="G261" s="179" t="s">
        <v>409</v>
      </c>
      <c r="H261" s="174"/>
      <c r="I261" s="174" t="e">
        <f>IF(#REF!=0,IF(#REF!=0,0,1),1)</f>
        <v>#REF!</v>
      </c>
      <c r="J261" s="175" t="s">
        <v>772</v>
      </c>
      <c r="K261" s="187"/>
      <c r="L261" s="188">
        <f t="shared" si="30"/>
        <v>3299</v>
      </c>
      <c r="M261" s="187">
        <v>3019</v>
      </c>
      <c r="N261" s="187">
        <v>250</v>
      </c>
      <c r="O261" s="187">
        <v>30</v>
      </c>
      <c r="P261" s="188"/>
      <c r="Q261" s="178" t="e">
        <f>M261-#REF!</f>
        <v>#REF!</v>
      </c>
      <c r="S261" s="257">
        <v>450</v>
      </c>
      <c r="T261" s="160"/>
      <c r="U261" s="160"/>
    </row>
    <row r="262" spans="1:21" s="257" customFormat="1" ht="37.5" customHeight="1">
      <c r="A262" s="179" t="s">
        <v>567</v>
      </c>
      <c r="B262" s="179" t="s">
        <v>773</v>
      </c>
      <c r="C262" s="179" t="s">
        <v>286</v>
      </c>
      <c r="D262" s="179" t="s">
        <v>294</v>
      </c>
      <c r="E262" s="179" t="s">
        <v>567</v>
      </c>
      <c r="F262" s="179" t="s">
        <v>707</v>
      </c>
      <c r="G262" s="179" t="s">
        <v>409</v>
      </c>
      <c r="H262" s="174"/>
      <c r="I262" s="174"/>
      <c r="J262" s="175" t="s">
        <v>774</v>
      </c>
      <c r="K262" s="187"/>
      <c r="L262" s="188">
        <f t="shared" si="30"/>
        <v>5972</v>
      </c>
      <c r="M262" s="187">
        <v>5972</v>
      </c>
      <c r="N262" s="187"/>
      <c r="O262" s="187"/>
      <c r="P262" s="188"/>
      <c r="Q262" s="178" t="e">
        <f>M262-#REF!</f>
        <v>#REF!</v>
      </c>
      <c r="T262" s="160"/>
      <c r="U262" s="160"/>
    </row>
    <row r="263" spans="1:21" s="195" customFormat="1" ht="24.75" customHeight="1" hidden="1">
      <c r="A263" s="179" t="s">
        <v>372</v>
      </c>
      <c r="B263" s="179"/>
      <c r="C263" s="284" t="s">
        <v>286</v>
      </c>
      <c r="D263" s="284" t="s">
        <v>294</v>
      </c>
      <c r="E263" s="179" t="s">
        <v>372</v>
      </c>
      <c r="F263" s="284" t="s">
        <v>433</v>
      </c>
      <c r="G263" s="284" t="s">
        <v>434</v>
      </c>
      <c r="H263" s="285">
        <v>310</v>
      </c>
      <c r="I263" s="286"/>
      <c r="J263" s="191" t="s">
        <v>775</v>
      </c>
      <c r="K263" s="192"/>
      <c r="L263" s="193"/>
      <c r="M263" s="192"/>
      <c r="N263" s="192"/>
      <c r="O263" s="192"/>
      <c r="P263" s="193"/>
      <c r="Q263" s="178" t="e">
        <f>M263-#REF!</f>
        <v>#REF!</v>
      </c>
      <c r="T263" s="160"/>
      <c r="U263" s="160"/>
    </row>
    <row r="264" spans="1:21" s="287" customFormat="1" ht="43.5" customHeight="1">
      <c r="A264" s="155"/>
      <c r="B264" s="155"/>
      <c r="C264" s="155" t="s">
        <v>302</v>
      </c>
      <c r="D264" s="155" t="s">
        <v>280</v>
      </c>
      <c r="E264" s="155"/>
      <c r="F264" s="155"/>
      <c r="G264" s="155"/>
      <c r="H264" s="156"/>
      <c r="I264" s="156" t="e">
        <f>IF(#REF!=0,IF(#REF!=0,0,1),1)</f>
        <v>#REF!</v>
      </c>
      <c r="J264" s="157" t="s">
        <v>320</v>
      </c>
      <c r="K264" s="158">
        <f>SUM(K271:K280)</f>
        <v>0</v>
      </c>
      <c r="L264" s="158">
        <f aca="true" t="shared" si="31" ref="L264:Q264">SUM(L271:L286)</f>
        <v>84909</v>
      </c>
      <c r="M264" s="158">
        <f t="shared" si="31"/>
        <v>76551</v>
      </c>
      <c r="N264" s="158">
        <f t="shared" si="31"/>
        <v>1944</v>
      </c>
      <c r="O264" s="158">
        <f t="shared" si="31"/>
        <v>1914</v>
      </c>
      <c r="P264" s="249">
        <f t="shared" si="31"/>
        <v>4500</v>
      </c>
      <c r="Q264" s="158" t="e">
        <f t="shared" si="31"/>
        <v>#REF!</v>
      </c>
      <c r="S264" s="249">
        <f>SUM(S271:S286)</f>
        <v>1944</v>
      </c>
      <c r="T264" s="160"/>
      <c r="U264" s="160"/>
    </row>
    <row r="265" spans="1:21" ht="24.75" customHeight="1" hidden="1" outlineLevel="1">
      <c r="A265" s="161"/>
      <c r="B265" s="161"/>
      <c r="C265" s="161"/>
      <c r="D265" s="161"/>
      <c r="E265" s="161"/>
      <c r="F265" s="161"/>
      <c r="G265" s="161"/>
      <c r="H265" s="162"/>
      <c r="I265" s="162"/>
      <c r="J265" s="163"/>
      <c r="K265" s="164"/>
      <c r="L265" s="164">
        <f>SUM(L271:L286)</f>
        <v>84909</v>
      </c>
      <c r="M265" s="164">
        <f>SUM(M271:M286)</f>
        <v>76551</v>
      </c>
      <c r="N265" s="164">
        <f>SUM(N271:N286)</f>
        <v>1944</v>
      </c>
      <c r="O265" s="164">
        <f>SUM(O271:O286)</f>
        <v>1914</v>
      </c>
      <c r="P265" s="164">
        <f>SUM(P271:P286)</f>
        <v>4500</v>
      </c>
      <c r="Q265" s="243"/>
      <c r="T265" s="160"/>
      <c r="U265" s="160"/>
    </row>
    <row r="266" spans="1:21" ht="24.75" customHeight="1" hidden="1" outlineLevel="1">
      <c r="A266" s="161"/>
      <c r="B266" s="161"/>
      <c r="C266" s="161" t="s">
        <v>302</v>
      </c>
      <c r="D266" s="161" t="s">
        <v>279</v>
      </c>
      <c r="E266" s="161"/>
      <c r="F266" s="161"/>
      <c r="G266" s="161"/>
      <c r="H266" s="162"/>
      <c r="I266" s="162"/>
      <c r="J266" s="163"/>
      <c r="K266" s="164"/>
      <c r="L266" s="164">
        <f>SUM(L271:L279)</f>
        <v>68150</v>
      </c>
      <c r="M266" s="164">
        <f>SUM(M271:M279)</f>
        <v>64394</v>
      </c>
      <c r="N266" s="164">
        <f>SUM(N271:N279)</f>
        <v>1842</v>
      </c>
      <c r="O266" s="164">
        <f>SUM(O271:O279)</f>
        <v>1914</v>
      </c>
      <c r="P266" s="164">
        <f>SUM(P271:P279)</f>
        <v>0</v>
      </c>
      <c r="Q266" s="243"/>
      <c r="T266" s="160"/>
      <c r="U266" s="160"/>
    </row>
    <row r="267" spans="1:21" ht="24.75" customHeight="1" hidden="1" outlineLevel="1">
      <c r="A267" s="161"/>
      <c r="B267" s="161"/>
      <c r="C267" s="161" t="s">
        <v>302</v>
      </c>
      <c r="D267" s="161" t="s">
        <v>292</v>
      </c>
      <c r="E267" s="161"/>
      <c r="F267" s="161"/>
      <c r="G267" s="161"/>
      <c r="H267" s="162"/>
      <c r="I267" s="162"/>
      <c r="J267" s="163"/>
      <c r="K267" s="164"/>
      <c r="L267" s="164">
        <f>L280</f>
        <v>3253</v>
      </c>
      <c r="M267" s="164">
        <f>M280</f>
        <v>3151</v>
      </c>
      <c r="N267" s="164">
        <f>N280</f>
        <v>102</v>
      </c>
      <c r="O267" s="164">
        <f>O280</f>
        <v>0</v>
      </c>
      <c r="P267" s="164">
        <f>P280</f>
        <v>0</v>
      </c>
      <c r="Q267" s="243"/>
      <c r="T267" s="160"/>
      <c r="U267" s="160"/>
    </row>
    <row r="268" spans="1:21" ht="24.75" customHeight="1" hidden="1" outlineLevel="1">
      <c r="A268" s="161"/>
      <c r="B268" s="161"/>
      <c r="C268" s="161" t="s">
        <v>302</v>
      </c>
      <c r="D268" s="161" t="s">
        <v>282</v>
      </c>
      <c r="E268" s="161"/>
      <c r="F268" s="161"/>
      <c r="G268" s="161"/>
      <c r="H268" s="162"/>
      <c r="I268" s="162"/>
      <c r="J268" s="163"/>
      <c r="K268" s="164"/>
      <c r="L268" s="164">
        <f>L281+L282+L283</f>
        <v>9500</v>
      </c>
      <c r="M268" s="164">
        <f>M281+M282+M283</f>
        <v>5000</v>
      </c>
      <c r="N268" s="164">
        <f>N281+N282</f>
        <v>0</v>
      </c>
      <c r="O268" s="164">
        <f>O281+O282</f>
        <v>0</v>
      </c>
      <c r="P268" s="164">
        <f>P281+P282</f>
        <v>0</v>
      </c>
      <c r="Q268" s="243"/>
      <c r="T268" s="160"/>
      <c r="U268" s="160"/>
    </row>
    <row r="269" spans="1:21" ht="24.75" customHeight="1" hidden="1" outlineLevel="1">
      <c r="A269" s="161"/>
      <c r="B269" s="161"/>
      <c r="C269" s="161" t="s">
        <v>302</v>
      </c>
      <c r="D269" s="161" t="s">
        <v>284</v>
      </c>
      <c r="E269" s="161"/>
      <c r="F269" s="161"/>
      <c r="G269" s="161"/>
      <c r="H269" s="162"/>
      <c r="I269" s="162"/>
      <c r="J269" s="163"/>
      <c r="K269" s="164"/>
      <c r="L269" s="164">
        <f>L284+L285</f>
        <v>4006</v>
      </c>
      <c r="M269" s="164">
        <f>M284+M285</f>
        <v>4006</v>
      </c>
      <c r="N269" s="164">
        <f>N284+N285</f>
        <v>0</v>
      </c>
      <c r="O269" s="164">
        <f>O284+O285</f>
        <v>0</v>
      </c>
      <c r="P269" s="164">
        <f>P284+P285</f>
        <v>0</v>
      </c>
      <c r="Q269" s="243"/>
      <c r="T269" s="160"/>
      <c r="U269" s="160"/>
    </row>
    <row r="270" spans="1:21" ht="24.75" customHeight="1" hidden="1" outlineLevel="1">
      <c r="A270" s="161"/>
      <c r="B270" s="161"/>
      <c r="C270" s="161" t="s">
        <v>302</v>
      </c>
      <c r="D270" s="161" t="s">
        <v>310</v>
      </c>
      <c r="E270" s="161"/>
      <c r="F270" s="161"/>
      <c r="G270" s="161"/>
      <c r="H270" s="162"/>
      <c r="I270" s="162"/>
      <c r="J270" s="163"/>
      <c r="K270" s="164"/>
      <c r="L270" s="164">
        <f>L286</f>
        <v>0</v>
      </c>
      <c r="M270" s="164">
        <f>M286</f>
        <v>0</v>
      </c>
      <c r="N270" s="164">
        <f>N286</f>
        <v>0</v>
      </c>
      <c r="O270" s="164">
        <f>O286</f>
        <v>0</v>
      </c>
      <c r="P270" s="164">
        <f>P286</f>
        <v>0</v>
      </c>
      <c r="Q270" s="243"/>
      <c r="T270" s="160"/>
      <c r="U270" s="160"/>
    </row>
    <row r="271" spans="1:21" ht="24.75" customHeight="1" collapsed="1">
      <c r="A271" s="179" t="s">
        <v>738</v>
      </c>
      <c r="B271" s="179" t="s">
        <v>776</v>
      </c>
      <c r="C271" s="179" t="s">
        <v>302</v>
      </c>
      <c r="D271" s="179" t="s">
        <v>279</v>
      </c>
      <c r="E271" s="179" t="s">
        <v>738</v>
      </c>
      <c r="F271" s="179" t="s">
        <v>777</v>
      </c>
      <c r="G271" s="179" t="s">
        <v>409</v>
      </c>
      <c r="H271" s="174"/>
      <c r="I271" s="174" t="e">
        <f>IF(#REF!=0,IF(#REF!=0,0,1),1)</f>
        <v>#REF!</v>
      </c>
      <c r="J271" s="175" t="s">
        <v>778</v>
      </c>
      <c r="K271" s="176"/>
      <c r="L271" s="177">
        <f aca="true" t="shared" si="32" ref="L271:L285">SUM(M271:P271)</f>
        <v>9314</v>
      </c>
      <c r="M271" s="176">
        <v>8809</v>
      </c>
      <c r="N271" s="176">
        <v>305</v>
      </c>
      <c r="O271" s="176">
        <v>200</v>
      </c>
      <c r="P271" s="177"/>
      <c r="Q271" s="178" t="e">
        <f>M271-#REF!</f>
        <v>#REF!</v>
      </c>
      <c r="S271">
        <v>305</v>
      </c>
      <c r="T271" s="160"/>
      <c r="U271" s="160"/>
    </row>
    <row r="272" spans="1:21" ht="24.75" customHeight="1">
      <c r="A272" s="179" t="s">
        <v>738</v>
      </c>
      <c r="B272" s="179" t="s">
        <v>779</v>
      </c>
      <c r="C272" s="179" t="s">
        <v>302</v>
      </c>
      <c r="D272" s="179" t="s">
        <v>279</v>
      </c>
      <c r="E272" s="179" t="s">
        <v>738</v>
      </c>
      <c r="F272" s="179" t="s">
        <v>777</v>
      </c>
      <c r="G272" s="179" t="s">
        <v>409</v>
      </c>
      <c r="H272" s="174"/>
      <c r="I272" s="174" t="e">
        <f>IF(#REF!=0,IF(#REF!=0,0,1),1)</f>
        <v>#REF!</v>
      </c>
      <c r="J272" s="175" t="s">
        <v>780</v>
      </c>
      <c r="K272" s="176"/>
      <c r="L272" s="177">
        <f t="shared" si="32"/>
        <v>4194</v>
      </c>
      <c r="M272" s="176">
        <v>3944</v>
      </c>
      <c r="N272" s="176">
        <v>150</v>
      </c>
      <c r="O272" s="176">
        <v>100</v>
      </c>
      <c r="P272" s="177"/>
      <c r="Q272" s="178" t="e">
        <f>M272-#REF!</f>
        <v>#REF!</v>
      </c>
      <c r="S272">
        <v>274</v>
      </c>
      <c r="T272" s="160"/>
      <c r="U272" s="160"/>
    </row>
    <row r="273" spans="1:21" ht="24.75" customHeight="1">
      <c r="A273" s="179" t="s">
        <v>738</v>
      </c>
      <c r="B273" s="179" t="s">
        <v>781</v>
      </c>
      <c r="C273" s="179" t="s">
        <v>302</v>
      </c>
      <c r="D273" s="179" t="s">
        <v>279</v>
      </c>
      <c r="E273" s="179" t="s">
        <v>738</v>
      </c>
      <c r="F273" s="179" t="s">
        <v>782</v>
      </c>
      <c r="G273" s="179" t="s">
        <v>409</v>
      </c>
      <c r="H273" s="174"/>
      <c r="I273" s="174" t="e">
        <f>IF(#REF!=0,IF(#REF!=0,0,1),1)</f>
        <v>#REF!</v>
      </c>
      <c r="J273" s="175" t="s">
        <v>783</v>
      </c>
      <c r="K273" s="176"/>
      <c r="L273" s="177">
        <f t="shared" si="32"/>
        <v>2821</v>
      </c>
      <c r="M273" s="176">
        <v>2643</v>
      </c>
      <c r="N273" s="176">
        <v>78</v>
      </c>
      <c r="O273" s="176">
        <v>100</v>
      </c>
      <c r="P273" s="177"/>
      <c r="Q273" s="178" t="e">
        <f>M273-#REF!</f>
        <v>#REF!</v>
      </c>
      <c r="S273">
        <v>78</v>
      </c>
      <c r="T273" s="160"/>
      <c r="U273" s="160"/>
    </row>
    <row r="274" spans="1:21" ht="24.75" customHeight="1">
      <c r="A274" s="179" t="s">
        <v>738</v>
      </c>
      <c r="B274" s="179" t="s">
        <v>784</v>
      </c>
      <c r="C274" s="179" t="s">
        <v>302</v>
      </c>
      <c r="D274" s="179" t="s">
        <v>279</v>
      </c>
      <c r="E274" s="179" t="s">
        <v>738</v>
      </c>
      <c r="F274" s="179" t="s">
        <v>785</v>
      </c>
      <c r="G274" s="179" t="s">
        <v>409</v>
      </c>
      <c r="H274" s="174"/>
      <c r="I274" s="174" t="e">
        <f>IF(#REF!=0,IF(#REF!=0,0,1),1)</f>
        <v>#REF!</v>
      </c>
      <c r="J274" s="175" t="s">
        <v>786</v>
      </c>
      <c r="K274" s="176"/>
      <c r="L274" s="177">
        <f t="shared" si="32"/>
        <v>2072</v>
      </c>
      <c r="M274" s="176">
        <v>1936</v>
      </c>
      <c r="N274" s="176">
        <v>36</v>
      </c>
      <c r="O274" s="176">
        <v>100</v>
      </c>
      <c r="P274" s="177"/>
      <c r="Q274" s="178" t="e">
        <f>M274-#REF!</f>
        <v>#REF!</v>
      </c>
      <c r="S274">
        <v>36</v>
      </c>
      <c r="T274" s="160"/>
      <c r="U274" s="160"/>
    </row>
    <row r="275" spans="1:21" ht="24.75" customHeight="1">
      <c r="A275" s="179" t="s">
        <v>738</v>
      </c>
      <c r="B275" s="179" t="s">
        <v>787</v>
      </c>
      <c r="C275" s="179" t="s">
        <v>302</v>
      </c>
      <c r="D275" s="179" t="s">
        <v>279</v>
      </c>
      <c r="E275" s="179" t="s">
        <v>738</v>
      </c>
      <c r="F275" s="179" t="s">
        <v>788</v>
      </c>
      <c r="G275" s="179" t="s">
        <v>409</v>
      </c>
      <c r="H275" s="174"/>
      <c r="I275" s="174" t="e">
        <f>IF(#REF!=0,IF(#REF!=0,0,1),1)</f>
        <v>#REF!</v>
      </c>
      <c r="J275" s="175" t="s">
        <v>789</v>
      </c>
      <c r="K275" s="176"/>
      <c r="L275" s="177">
        <f t="shared" si="32"/>
        <v>5372</v>
      </c>
      <c r="M275" s="176">
        <v>4822</v>
      </c>
      <c r="N275" s="176">
        <v>250</v>
      </c>
      <c r="O275" s="176">
        <v>300</v>
      </c>
      <c r="P275" s="177"/>
      <c r="Q275" s="178" t="e">
        <f>M275-#REF!</f>
        <v>#REF!</v>
      </c>
      <c r="T275" s="160"/>
      <c r="U275" s="160"/>
    </row>
    <row r="276" spans="1:21" ht="24.75" customHeight="1">
      <c r="A276" s="179" t="s">
        <v>738</v>
      </c>
      <c r="B276" s="179" t="s">
        <v>790</v>
      </c>
      <c r="C276" s="179" t="s">
        <v>302</v>
      </c>
      <c r="D276" s="179" t="s">
        <v>279</v>
      </c>
      <c r="E276" s="179" t="s">
        <v>738</v>
      </c>
      <c r="F276" s="179" t="s">
        <v>788</v>
      </c>
      <c r="G276" s="179" t="s">
        <v>409</v>
      </c>
      <c r="H276" s="174"/>
      <c r="I276" s="174" t="e">
        <f>IF(#REF!=0,IF(#REF!=0,0,1),1)</f>
        <v>#REF!</v>
      </c>
      <c r="J276" s="175" t="s">
        <v>791</v>
      </c>
      <c r="K276" s="176"/>
      <c r="L276" s="177">
        <f t="shared" si="32"/>
        <v>21280</v>
      </c>
      <c r="M276" s="176">
        <v>20193</v>
      </c>
      <c r="N276" s="176">
        <v>373</v>
      </c>
      <c r="O276" s="176">
        <v>714</v>
      </c>
      <c r="P276" s="177"/>
      <c r="Q276" s="178" t="e">
        <f>M276-#REF!</f>
        <v>#REF!</v>
      </c>
      <c r="S276">
        <v>323</v>
      </c>
      <c r="T276" s="160"/>
      <c r="U276" s="160"/>
    </row>
    <row r="277" spans="1:21" ht="24.75" customHeight="1">
      <c r="A277" s="179" t="s">
        <v>738</v>
      </c>
      <c r="B277" s="179" t="s">
        <v>792</v>
      </c>
      <c r="C277" s="179" t="s">
        <v>302</v>
      </c>
      <c r="D277" s="179" t="s">
        <v>279</v>
      </c>
      <c r="E277" s="179" t="s">
        <v>738</v>
      </c>
      <c r="F277" s="179" t="s">
        <v>788</v>
      </c>
      <c r="G277" s="179" t="s">
        <v>409</v>
      </c>
      <c r="H277" s="174"/>
      <c r="I277" s="174" t="e">
        <f>IF(#REF!=0,IF(#REF!=0,0,1),1)</f>
        <v>#REF!</v>
      </c>
      <c r="J277" s="175" t="s">
        <v>793</v>
      </c>
      <c r="K277" s="176"/>
      <c r="L277" s="177">
        <f t="shared" si="32"/>
        <v>7794</v>
      </c>
      <c r="M277" s="176">
        <v>7344</v>
      </c>
      <c r="N277" s="176">
        <v>300</v>
      </c>
      <c r="O277" s="176">
        <v>150</v>
      </c>
      <c r="P277" s="177"/>
      <c r="Q277" s="178" t="e">
        <f>M277-#REF!</f>
        <v>#REF!</v>
      </c>
      <c r="S277">
        <v>427</v>
      </c>
      <c r="T277" s="160"/>
      <c r="U277" s="160"/>
    </row>
    <row r="278" spans="1:21" ht="24.75" customHeight="1">
      <c r="A278" s="179" t="s">
        <v>738</v>
      </c>
      <c r="B278" s="179" t="s">
        <v>794</v>
      </c>
      <c r="C278" s="179" t="s">
        <v>302</v>
      </c>
      <c r="D278" s="179" t="s">
        <v>279</v>
      </c>
      <c r="E278" s="179" t="s">
        <v>738</v>
      </c>
      <c r="F278" s="179" t="s">
        <v>785</v>
      </c>
      <c r="G278" s="179" t="s">
        <v>409</v>
      </c>
      <c r="H278" s="174"/>
      <c r="I278" s="174" t="e">
        <f>IF(#REF!=0,IF(#REF!=0,0,1),1)</f>
        <v>#REF!</v>
      </c>
      <c r="J278" s="175" t="s">
        <v>795</v>
      </c>
      <c r="K278" s="176"/>
      <c r="L278" s="177">
        <f t="shared" si="32"/>
        <v>752</v>
      </c>
      <c r="M278" s="176">
        <v>652</v>
      </c>
      <c r="N278" s="176"/>
      <c r="O278" s="176">
        <v>100</v>
      </c>
      <c r="P278" s="177"/>
      <c r="Q278" s="178" t="e">
        <f>M278-#REF!</f>
        <v>#REF!</v>
      </c>
      <c r="T278" s="160"/>
      <c r="U278" s="160"/>
    </row>
    <row r="279" spans="1:21" s="257" customFormat="1" ht="24.75" customHeight="1">
      <c r="A279" s="179" t="s">
        <v>738</v>
      </c>
      <c r="B279" s="179" t="s">
        <v>796</v>
      </c>
      <c r="C279" s="179" t="s">
        <v>302</v>
      </c>
      <c r="D279" s="179" t="s">
        <v>279</v>
      </c>
      <c r="E279" s="179" t="s">
        <v>738</v>
      </c>
      <c r="F279" s="179" t="s">
        <v>797</v>
      </c>
      <c r="G279" s="179" t="s">
        <v>409</v>
      </c>
      <c r="H279" s="174"/>
      <c r="I279" s="174" t="e">
        <f>IF(#REF!=0,IF(#REF!=0,0,1),1)</f>
        <v>#REF!</v>
      </c>
      <c r="J279" s="175" t="s">
        <v>798</v>
      </c>
      <c r="K279" s="176"/>
      <c r="L279" s="177">
        <f t="shared" si="32"/>
        <v>14551</v>
      </c>
      <c r="M279" s="176">
        <v>14051</v>
      </c>
      <c r="N279" s="176">
        <v>350</v>
      </c>
      <c r="O279" s="176">
        <v>150</v>
      </c>
      <c r="P279" s="177"/>
      <c r="Q279" s="178" t="e">
        <f>M279-#REF!</f>
        <v>#REF!</v>
      </c>
      <c r="S279" s="257">
        <v>265</v>
      </c>
      <c r="T279" s="160"/>
      <c r="U279" s="160"/>
    </row>
    <row r="280" spans="1:21" s="257" customFormat="1" ht="24.75" customHeight="1">
      <c r="A280" s="179" t="s">
        <v>738</v>
      </c>
      <c r="B280" s="179" t="s">
        <v>799</v>
      </c>
      <c r="C280" s="179" t="s">
        <v>302</v>
      </c>
      <c r="D280" s="179" t="s">
        <v>292</v>
      </c>
      <c r="E280" s="179" t="s">
        <v>738</v>
      </c>
      <c r="F280" s="179" t="s">
        <v>800</v>
      </c>
      <c r="G280" s="179" t="s">
        <v>409</v>
      </c>
      <c r="H280" s="174"/>
      <c r="I280" s="174" t="e">
        <f>IF(#REF!=0,IF(#REF!=0,0,1),1)</f>
        <v>#REF!</v>
      </c>
      <c r="J280" s="175" t="s">
        <v>801</v>
      </c>
      <c r="K280" s="176"/>
      <c r="L280" s="177">
        <f t="shared" si="32"/>
        <v>3253</v>
      </c>
      <c r="M280" s="176">
        <v>3151</v>
      </c>
      <c r="N280" s="176">
        <v>102</v>
      </c>
      <c r="O280" s="176"/>
      <c r="P280" s="177"/>
      <c r="Q280" s="178" t="e">
        <f>M280-#REF!</f>
        <v>#REF!</v>
      </c>
      <c r="S280" s="257">
        <v>236</v>
      </c>
      <c r="T280" s="160"/>
      <c r="U280" s="160"/>
    </row>
    <row r="281" spans="1:21" ht="24.75" customHeight="1">
      <c r="A281" s="172" t="s">
        <v>738</v>
      </c>
      <c r="B281" s="172" t="s">
        <v>802</v>
      </c>
      <c r="C281" s="172" t="s">
        <v>302</v>
      </c>
      <c r="D281" s="172" t="s">
        <v>282</v>
      </c>
      <c r="E281" s="172" t="s">
        <v>738</v>
      </c>
      <c r="F281" s="172" t="s">
        <v>803</v>
      </c>
      <c r="G281" s="172" t="s">
        <v>804</v>
      </c>
      <c r="H281" s="173">
        <v>241</v>
      </c>
      <c r="I281" s="174" t="e">
        <f>IF(#REF!=0,IF(#REF!=0,0,1),1)</f>
        <v>#REF!</v>
      </c>
      <c r="J281" s="175" t="s">
        <v>805</v>
      </c>
      <c r="K281" s="176"/>
      <c r="L281" s="177">
        <f t="shared" si="32"/>
        <v>1000</v>
      </c>
      <c r="M281" s="176">
        <v>1000</v>
      </c>
      <c r="N281" s="176"/>
      <c r="O281" s="176"/>
      <c r="P281" s="177"/>
      <c r="Q281" s="178" t="e">
        <f>M281-#REF!</f>
        <v>#REF!</v>
      </c>
      <c r="T281" s="160"/>
      <c r="U281" s="160"/>
    </row>
    <row r="282" spans="1:21" ht="24.75" customHeight="1">
      <c r="A282" s="172" t="s">
        <v>738</v>
      </c>
      <c r="B282" s="172" t="s">
        <v>806</v>
      </c>
      <c r="C282" s="172" t="s">
        <v>302</v>
      </c>
      <c r="D282" s="172" t="s">
        <v>282</v>
      </c>
      <c r="E282" s="172" t="s">
        <v>738</v>
      </c>
      <c r="F282" s="172" t="s">
        <v>803</v>
      </c>
      <c r="G282" s="172" t="s">
        <v>804</v>
      </c>
      <c r="H282" s="173">
        <v>241</v>
      </c>
      <c r="I282" s="174" t="e">
        <f>IF(#REF!=0,IF(#REF!=0,0,1),1)</f>
        <v>#REF!</v>
      </c>
      <c r="J282" s="175" t="s">
        <v>807</v>
      </c>
      <c r="K282" s="176"/>
      <c r="L282" s="177">
        <f t="shared" si="32"/>
        <v>4000</v>
      </c>
      <c r="M282" s="176">
        <v>4000</v>
      </c>
      <c r="N282" s="176"/>
      <c r="O282" s="176"/>
      <c r="P282" s="177"/>
      <c r="Q282" s="178" t="e">
        <f>M282-#REF!</f>
        <v>#REF!</v>
      </c>
      <c r="T282" s="160"/>
      <c r="U282" s="160"/>
    </row>
    <row r="283" spans="1:21" ht="52.5" customHeight="1">
      <c r="A283" s="172" t="s">
        <v>738</v>
      </c>
      <c r="B283" s="172" t="s">
        <v>806</v>
      </c>
      <c r="C283" s="172" t="s">
        <v>302</v>
      </c>
      <c r="D283" s="172" t="s">
        <v>282</v>
      </c>
      <c r="E283" s="172" t="s">
        <v>738</v>
      </c>
      <c r="F283" s="172" t="s">
        <v>803</v>
      </c>
      <c r="G283" s="172" t="s">
        <v>804</v>
      </c>
      <c r="H283" s="173">
        <v>241</v>
      </c>
      <c r="I283" s="174" t="e">
        <f>IF(#REF!=0,IF(#REF!=0,0,1),1)</f>
        <v>#REF!</v>
      </c>
      <c r="J283" s="175" t="s">
        <v>808</v>
      </c>
      <c r="K283" s="176"/>
      <c r="L283" s="177">
        <f t="shared" si="32"/>
        <v>4500</v>
      </c>
      <c r="M283" s="176"/>
      <c r="N283" s="176"/>
      <c r="O283" s="176"/>
      <c r="P283" s="177">
        <v>4500</v>
      </c>
      <c r="Q283" s="178">
        <v>4500</v>
      </c>
      <c r="T283" s="160"/>
      <c r="U283" s="160"/>
    </row>
    <row r="284" spans="1:21" s="257" customFormat="1" ht="24.75" customHeight="1">
      <c r="A284" s="179" t="s">
        <v>738</v>
      </c>
      <c r="B284" s="179" t="s">
        <v>809</v>
      </c>
      <c r="C284" s="179" t="s">
        <v>302</v>
      </c>
      <c r="D284" s="179" t="s">
        <v>284</v>
      </c>
      <c r="E284" s="179" t="s">
        <v>738</v>
      </c>
      <c r="F284" s="179" t="s">
        <v>810</v>
      </c>
      <c r="G284" s="179" t="s">
        <v>409</v>
      </c>
      <c r="H284" s="174"/>
      <c r="I284" s="174" t="e">
        <f>IF(#REF!=0,IF(#REF!=0,0,1),1)</f>
        <v>#REF!</v>
      </c>
      <c r="J284" s="175" t="s">
        <v>811</v>
      </c>
      <c r="K284" s="176"/>
      <c r="L284" s="177">
        <f t="shared" si="32"/>
        <v>3319</v>
      </c>
      <c r="M284" s="176">
        <v>3319</v>
      </c>
      <c r="N284" s="176"/>
      <c r="O284" s="176"/>
      <c r="P284" s="177"/>
      <c r="Q284" s="178" t="e">
        <f>M284-#REF!</f>
        <v>#REF!</v>
      </c>
      <c r="T284" s="160"/>
      <c r="U284" s="160"/>
    </row>
    <row r="285" spans="1:21" s="257" customFormat="1" ht="39" customHeight="1">
      <c r="A285" s="179" t="s">
        <v>738</v>
      </c>
      <c r="B285" s="179" t="s">
        <v>812</v>
      </c>
      <c r="C285" s="179" t="s">
        <v>302</v>
      </c>
      <c r="D285" s="179" t="s">
        <v>284</v>
      </c>
      <c r="E285" s="179" t="s">
        <v>738</v>
      </c>
      <c r="F285" s="179" t="s">
        <v>810</v>
      </c>
      <c r="G285" s="179" t="s">
        <v>409</v>
      </c>
      <c r="H285" s="174"/>
      <c r="I285" s="174" t="e">
        <f>IF(#REF!=0,IF(#REF!=0,0,1),1)</f>
        <v>#REF!</v>
      </c>
      <c r="J285" s="175" t="s">
        <v>813</v>
      </c>
      <c r="K285" s="176"/>
      <c r="L285" s="177">
        <f t="shared" si="32"/>
        <v>687</v>
      </c>
      <c r="M285" s="176">
        <v>687</v>
      </c>
      <c r="N285" s="176"/>
      <c r="O285" s="176"/>
      <c r="P285" s="177"/>
      <c r="Q285" s="178" t="e">
        <f>M285-#REF!</f>
        <v>#REF!</v>
      </c>
      <c r="T285" s="160"/>
      <c r="U285" s="160"/>
    </row>
    <row r="286" spans="1:21" s="257" customFormat="1" ht="2.25" customHeight="1">
      <c r="A286" s="179" t="s">
        <v>372</v>
      </c>
      <c r="B286" s="179"/>
      <c r="C286" s="179" t="s">
        <v>302</v>
      </c>
      <c r="D286" s="179" t="s">
        <v>310</v>
      </c>
      <c r="E286" s="179" t="s">
        <v>372</v>
      </c>
      <c r="F286" s="284" t="s">
        <v>433</v>
      </c>
      <c r="G286" s="284" t="s">
        <v>434</v>
      </c>
      <c r="H286" s="285">
        <v>310</v>
      </c>
      <c r="I286" s="174"/>
      <c r="J286" s="191" t="s">
        <v>775</v>
      </c>
      <c r="K286" s="176"/>
      <c r="L286" s="177"/>
      <c r="M286" s="176">
        <v>0</v>
      </c>
      <c r="N286" s="176"/>
      <c r="O286" s="176"/>
      <c r="P286" s="177"/>
      <c r="Q286" s="178" t="e">
        <f>M286-#REF!</f>
        <v>#REF!</v>
      </c>
      <c r="T286" s="160"/>
      <c r="U286" s="160"/>
    </row>
    <row r="287" spans="1:21" s="289" customFormat="1" ht="24.75" customHeight="1">
      <c r="A287" s="155" t="s">
        <v>814</v>
      </c>
      <c r="B287" s="155" t="s">
        <v>814</v>
      </c>
      <c r="C287" s="155" t="s">
        <v>294</v>
      </c>
      <c r="D287" s="155" t="s">
        <v>280</v>
      </c>
      <c r="E287" s="155" t="s">
        <v>814</v>
      </c>
      <c r="F287" s="155"/>
      <c r="G287" s="155"/>
      <c r="H287" s="156"/>
      <c r="I287" s="156" t="e">
        <f>IF(#REF!=0,IF(#REF!=0,0,1),1)</f>
        <v>#REF!</v>
      </c>
      <c r="J287" s="157" t="s">
        <v>815</v>
      </c>
      <c r="K287" s="158" t="e">
        <f>K293+K303+#REF!+#REF!+K329+#REF!</f>
        <v>#REF!</v>
      </c>
      <c r="L287" s="158">
        <f aca="true" t="shared" si="33" ref="L287:Q287">L293+L303+L328+L329+L330</f>
        <v>463416</v>
      </c>
      <c r="M287" s="158">
        <f t="shared" si="33"/>
        <v>376671</v>
      </c>
      <c r="N287" s="158">
        <f t="shared" si="33"/>
        <v>2048</v>
      </c>
      <c r="O287" s="158">
        <f t="shared" si="33"/>
        <v>3551</v>
      </c>
      <c r="P287" s="158">
        <f t="shared" si="33"/>
        <v>81146</v>
      </c>
      <c r="Q287" s="288" t="e">
        <f t="shared" si="33"/>
        <v>#REF!</v>
      </c>
      <c r="T287" s="160"/>
      <c r="U287" s="160"/>
    </row>
    <row r="288" spans="1:21" ht="24.75" customHeight="1" hidden="1" outlineLevel="1">
      <c r="A288" s="161"/>
      <c r="B288" s="161"/>
      <c r="C288" s="161"/>
      <c r="D288" s="161"/>
      <c r="E288" s="161"/>
      <c r="F288" s="161"/>
      <c r="G288" s="161"/>
      <c r="H288" s="162"/>
      <c r="I288" s="162"/>
      <c r="J288" s="163"/>
      <c r="K288" s="164"/>
      <c r="L288" s="164">
        <f>L289+L290+L291</f>
        <v>463416</v>
      </c>
      <c r="M288" s="164">
        <f>M289+M290+M291</f>
        <v>376671</v>
      </c>
      <c r="N288" s="164">
        <f>N289+N290+N291</f>
        <v>2048</v>
      </c>
      <c r="O288" s="164">
        <f>O289+O290+O291</f>
        <v>3551</v>
      </c>
      <c r="P288" s="164">
        <f>P289+P290+P291</f>
        <v>81146</v>
      </c>
      <c r="Q288" s="243"/>
      <c r="T288" s="160"/>
      <c r="U288" s="160"/>
    </row>
    <row r="289" spans="1:21" ht="24.75" customHeight="1" hidden="1" outlineLevel="1">
      <c r="A289" s="161"/>
      <c r="B289" s="161"/>
      <c r="C289" s="161" t="s">
        <v>294</v>
      </c>
      <c r="D289" s="161" t="s">
        <v>279</v>
      </c>
      <c r="E289" s="161"/>
      <c r="F289" s="161"/>
      <c r="G289" s="161"/>
      <c r="H289" s="162"/>
      <c r="I289" s="162"/>
      <c r="J289" s="163"/>
      <c r="K289" s="164"/>
      <c r="L289" s="164">
        <f>L293+L303+L328</f>
        <v>374134</v>
      </c>
      <c r="M289" s="164">
        <f>M293+M303+M328</f>
        <v>368535</v>
      </c>
      <c r="N289" s="164">
        <f>N293+N303+N328</f>
        <v>2048</v>
      </c>
      <c r="O289" s="164">
        <f>O293+O303+O328</f>
        <v>3551</v>
      </c>
      <c r="P289" s="164">
        <f>P293+P303+P328</f>
        <v>0</v>
      </c>
      <c r="Q289" s="243"/>
      <c r="T289" s="160"/>
      <c r="U289" s="160"/>
    </row>
    <row r="290" spans="1:21" ht="24.75" customHeight="1" hidden="1" outlineLevel="1">
      <c r="A290" s="161"/>
      <c r="B290" s="161"/>
      <c r="C290" s="161" t="s">
        <v>294</v>
      </c>
      <c r="D290" s="161" t="s">
        <v>292</v>
      </c>
      <c r="E290" s="161"/>
      <c r="F290" s="161"/>
      <c r="G290" s="161"/>
      <c r="H290" s="162"/>
      <c r="I290" s="162"/>
      <c r="J290" s="163"/>
      <c r="K290" s="164"/>
      <c r="L290" s="164">
        <f aca="true" t="shared" si="34" ref="L290:P291">L329</f>
        <v>8136</v>
      </c>
      <c r="M290" s="164">
        <f t="shared" si="34"/>
        <v>8136</v>
      </c>
      <c r="N290" s="164">
        <f t="shared" si="34"/>
        <v>0</v>
      </c>
      <c r="O290" s="164">
        <f t="shared" si="34"/>
        <v>0</v>
      </c>
      <c r="P290" s="164">
        <f t="shared" si="34"/>
        <v>0</v>
      </c>
      <c r="Q290" s="243"/>
      <c r="T290" s="160"/>
      <c r="U290" s="160"/>
    </row>
    <row r="291" spans="1:21" ht="24.75" customHeight="1" hidden="1" outlineLevel="1">
      <c r="A291" s="161"/>
      <c r="B291" s="161"/>
      <c r="C291" s="161" t="s">
        <v>294</v>
      </c>
      <c r="D291" s="161" t="s">
        <v>284</v>
      </c>
      <c r="E291" s="161"/>
      <c r="F291" s="161"/>
      <c r="G291" s="161"/>
      <c r="H291" s="162"/>
      <c r="I291" s="162"/>
      <c r="J291" s="163"/>
      <c r="K291" s="164"/>
      <c r="L291" s="164">
        <f t="shared" si="34"/>
        <v>81146</v>
      </c>
      <c r="M291" s="164">
        <f t="shared" si="34"/>
        <v>0</v>
      </c>
      <c r="N291" s="164">
        <f t="shared" si="34"/>
        <v>0</v>
      </c>
      <c r="O291" s="164">
        <f t="shared" si="34"/>
        <v>0</v>
      </c>
      <c r="P291" s="164">
        <f t="shared" si="34"/>
        <v>81146</v>
      </c>
      <c r="Q291" s="243"/>
      <c r="T291" s="160"/>
      <c r="U291" s="160"/>
    </row>
    <row r="292" spans="1:21" ht="24.75" customHeight="1" hidden="1" outlineLevel="1">
      <c r="A292" s="161"/>
      <c r="B292" s="161"/>
      <c r="C292" s="161"/>
      <c r="D292" s="161"/>
      <c r="E292" s="161"/>
      <c r="F292" s="161"/>
      <c r="G292" s="161"/>
      <c r="H292" s="162"/>
      <c r="I292" s="162"/>
      <c r="J292" s="163"/>
      <c r="K292" s="164"/>
      <c r="L292" s="165"/>
      <c r="M292" s="164"/>
      <c r="N292" s="164"/>
      <c r="O292" s="164"/>
      <c r="P292" s="165"/>
      <c r="Q292" s="171"/>
      <c r="T292" s="160"/>
      <c r="U292" s="160"/>
    </row>
    <row r="293" spans="1:21" ht="24.75" customHeight="1" collapsed="1">
      <c r="A293" s="219" t="s">
        <v>814</v>
      </c>
      <c r="B293" s="219" t="s">
        <v>814</v>
      </c>
      <c r="C293" s="219" t="s">
        <v>294</v>
      </c>
      <c r="D293" s="219" t="s">
        <v>280</v>
      </c>
      <c r="E293" s="219"/>
      <c r="F293" s="219"/>
      <c r="G293" s="219"/>
      <c r="H293" s="237">
        <v>0</v>
      </c>
      <c r="I293" s="237" t="e">
        <f>IF(#REF!=0,IF(#REF!=0,0,1),1)</f>
        <v>#REF!</v>
      </c>
      <c r="J293" s="260" t="s">
        <v>816</v>
      </c>
      <c r="K293" s="210">
        <f>SUM(K294:K299)</f>
        <v>0</v>
      </c>
      <c r="L293" s="210">
        <f aca="true" t="shared" si="35" ref="L293:Q293">SUM(L294:L302)</f>
        <v>4001</v>
      </c>
      <c r="M293" s="210">
        <f t="shared" si="35"/>
        <v>4001</v>
      </c>
      <c r="N293" s="210">
        <f t="shared" si="35"/>
        <v>0</v>
      </c>
      <c r="O293" s="210">
        <f t="shared" si="35"/>
        <v>0</v>
      </c>
      <c r="P293" s="210">
        <f t="shared" si="35"/>
        <v>0</v>
      </c>
      <c r="Q293" s="282" t="e">
        <f t="shared" si="35"/>
        <v>#REF!</v>
      </c>
      <c r="T293" s="160"/>
      <c r="U293" s="160"/>
    </row>
    <row r="294" spans="1:21" ht="24.75" customHeight="1">
      <c r="A294" s="179" t="s">
        <v>814</v>
      </c>
      <c r="B294" s="179"/>
      <c r="C294" s="179" t="s">
        <v>294</v>
      </c>
      <c r="D294" s="179" t="s">
        <v>279</v>
      </c>
      <c r="E294" s="179" t="s">
        <v>814</v>
      </c>
      <c r="F294" s="179" t="s">
        <v>817</v>
      </c>
      <c r="G294" s="179" t="s">
        <v>409</v>
      </c>
      <c r="H294" s="174"/>
      <c r="I294" s="174" t="e">
        <f>IF(#REF!=0,IF(#REF!=0,0,1),1)</f>
        <v>#REF!</v>
      </c>
      <c r="J294" s="175" t="s">
        <v>818</v>
      </c>
      <c r="K294" s="187"/>
      <c r="L294" s="188">
        <f>SUM(M294:P294)</f>
        <v>131</v>
      </c>
      <c r="M294" s="187">
        <v>131</v>
      </c>
      <c r="N294" s="187"/>
      <c r="O294" s="187"/>
      <c r="P294" s="188"/>
      <c r="Q294" s="178" t="e">
        <f>M294-#REF!</f>
        <v>#REF!</v>
      </c>
      <c r="T294" s="160"/>
      <c r="U294" s="160"/>
    </row>
    <row r="295" spans="1:21" ht="24.75" customHeight="1">
      <c r="A295" s="179" t="s">
        <v>814</v>
      </c>
      <c r="B295" s="179"/>
      <c r="C295" s="179" t="s">
        <v>294</v>
      </c>
      <c r="D295" s="179" t="s">
        <v>279</v>
      </c>
      <c r="E295" s="179" t="s">
        <v>814</v>
      </c>
      <c r="F295" s="179" t="s">
        <v>817</v>
      </c>
      <c r="G295" s="179" t="s">
        <v>409</v>
      </c>
      <c r="H295" s="174"/>
      <c r="I295" s="174" t="e">
        <f>IF(#REF!=0,IF(#REF!=0,0,1),1)</f>
        <v>#REF!</v>
      </c>
      <c r="J295" s="175" t="s">
        <v>819</v>
      </c>
      <c r="K295" s="187"/>
      <c r="L295" s="188">
        <f>SUM(M295:P295)</f>
        <v>105</v>
      </c>
      <c r="M295" s="187">
        <v>105</v>
      </c>
      <c r="N295" s="187"/>
      <c r="O295" s="187"/>
      <c r="P295" s="188"/>
      <c r="Q295" s="178" t="e">
        <f>M295-#REF!</f>
        <v>#REF!</v>
      </c>
      <c r="T295" s="160"/>
      <c r="U295" s="160"/>
    </row>
    <row r="296" spans="1:21" s="236" customFormat="1" ht="24.75" customHeight="1">
      <c r="A296" s="179" t="s">
        <v>814</v>
      </c>
      <c r="B296" s="179"/>
      <c r="C296" s="179" t="s">
        <v>294</v>
      </c>
      <c r="D296" s="179" t="s">
        <v>279</v>
      </c>
      <c r="E296" s="179" t="s">
        <v>814</v>
      </c>
      <c r="F296" s="179" t="s">
        <v>817</v>
      </c>
      <c r="G296" s="179" t="s">
        <v>409</v>
      </c>
      <c r="H296" s="174"/>
      <c r="I296" s="174" t="e">
        <f>IF(#REF!=0,IF(#REF!=0,0,1),1)</f>
        <v>#REF!</v>
      </c>
      <c r="J296" s="175" t="s">
        <v>820</v>
      </c>
      <c r="K296" s="187"/>
      <c r="L296" s="188">
        <f>SUM(M296:P296)</f>
        <v>79</v>
      </c>
      <c r="M296" s="187">
        <v>79</v>
      </c>
      <c r="N296" s="187"/>
      <c r="O296" s="187"/>
      <c r="P296" s="188"/>
      <c r="Q296" s="178" t="e">
        <f>M296-#REF!</f>
        <v>#REF!</v>
      </c>
      <c r="T296" s="160"/>
      <c r="U296" s="160"/>
    </row>
    <row r="297" spans="1:21" s="236" customFormat="1" ht="24.75" customHeight="1">
      <c r="A297" s="179" t="s">
        <v>814</v>
      </c>
      <c r="B297" s="179"/>
      <c r="C297" s="179" t="s">
        <v>294</v>
      </c>
      <c r="D297" s="179" t="s">
        <v>279</v>
      </c>
      <c r="E297" s="179" t="s">
        <v>814</v>
      </c>
      <c r="F297" s="179" t="s">
        <v>817</v>
      </c>
      <c r="G297" s="179" t="s">
        <v>409</v>
      </c>
      <c r="H297" s="174"/>
      <c r="I297" s="174"/>
      <c r="J297" s="175" t="s">
        <v>821</v>
      </c>
      <c r="K297" s="187"/>
      <c r="L297" s="188">
        <v>48</v>
      </c>
      <c r="M297" s="187">
        <v>48</v>
      </c>
      <c r="N297" s="187"/>
      <c r="O297" s="187"/>
      <c r="P297" s="188"/>
      <c r="Q297" s="178" t="e">
        <f>M297-#REF!</f>
        <v>#REF!</v>
      </c>
      <c r="T297" s="160"/>
      <c r="U297" s="160"/>
    </row>
    <row r="298" spans="1:21" ht="24.75" customHeight="1">
      <c r="A298" s="179" t="s">
        <v>814</v>
      </c>
      <c r="B298" s="179"/>
      <c r="C298" s="179" t="s">
        <v>294</v>
      </c>
      <c r="D298" s="179" t="s">
        <v>279</v>
      </c>
      <c r="E298" s="179" t="s">
        <v>814</v>
      </c>
      <c r="F298" s="179" t="s">
        <v>817</v>
      </c>
      <c r="G298" s="179" t="s">
        <v>409</v>
      </c>
      <c r="H298" s="174"/>
      <c r="I298" s="174" t="e">
        <f>IF(#REF!=0,IF(#REF!=0,0,1),1)</f>
        <v>#REF!</v>
      </c>
      <c r="J298" s="175" t="s">
        <v>822</v>
      </c>
      <c r="K298" s="187"/>
      <c r="L298" s="188">
        <f aca="true" t="shared" si="36" ref="L298:L330">SUM(M298:P298)</f>
        <v>100</v>
      </c>
      <c r="M298" s="187">
        <v>100</v>
      </c>
      <c r="N298" s="187"/>
      <c r="O298" s="187"/>
      <c r="P298" s="188"/>
      <c r="Q298" s="178" t="e">
        <f>M298-#REF!</f>
        <v>#REF!</v>
      </c>
      <c r="T298" s="160"/>
      <c r="U298" s="160"/>
    </row>
    <row r="299" spans="1:21" ht="24.75" customHeight="1">
      <c r="A299" s="179" t="s">
        <v>814</v>
      </c>
      <c r="B299" s="179"/>
      <c r="C299" s="179" t="s">
        <v>294</v>
      </c>
      <c r="D299" s="179" t="s">
        <v>279</v>
      </c>
      <c r="E299" s="179" t="s">
        <v>814</v>
      </c>
      <c r="F299" s="179" t="s">
        <v>823</v>
      </c>
      <c r="G299" s="179" t="s">
        <v>409</v>
      </c>
      <c r="H299" s="174"/>
      <c r="I299" s="174" t="e">
        <f>IF(#REF!=0,IF(#REF!=0,0,1),1)</f>
        <v>#REF!</v>
      </c>
      <c r="J299" s="175" t="s">
        <v>824</v>
      </c>
      <c r="K299" s="187"/>
      <c r="L299" s="188">
        <f t="shared" si="36"/>
        <v>100</v>
      </c>
      <c r="M299" s="187">
        <v>100</v>
      </c>
      <c r="N299" s="187"/>
      <c r="O299" s="187"/>
      <c r="P299" s="188"/>
      <c r="Q299" s="178" t="e">
        <f>M299-#REF!</f>
        <v>#REF!</v>
      </c>
      <c r="T299" s="160"/>
      <c r="U299" s="160"/>
    </row>
    <row r="300" spans="1:21" ht="24.75" customHeight="1">
      <c r="A300" s="179" t="s">
        <v>814</v>
      </c>
      <c r="B300" s="179"/>
      <c r="C300" s="179" t="s">
        <v>294</v>
      </c>
      <c r="D300" s="179" t="s">
        <v>279</v>
      </c>
      <c r="E300" s="179" t="s">
        <v>814</v>
      </c>
      <c r="F300" s="179" t="s">
        <v>825</v>
      </c>
      <c r="G300" s="179" t="s">
        <v>409</v>
      </c>
      <c r="H300" s="174"/>
      <c r="I300" s="174" t="e">
        <f>IF(#REF!=0,IF(#REF!=0,0,1),1)</f>
        <v>#REF!</v>
      </c>
      <c r="J300" s="175" t="s">
        <v>826</v>
      </c>
      <c r="K300" s="187"/>
      <c r="L300" s="188">
        <f t="shared" si="36"/>
        <v>1623</v>
      </c>
      <c r="M300" s="187">
        <v>1623</v>
      </c>
      <c r="N300" s="187"/>
      <c r="O300" s="187"/>
      <c r="P300" s="188"/>
      <c r="Q300" s="178" t="e">
        <f>M300-#REF!</f>
        <v>#REF!</v>
      </c>
      <c r="T300" s="160"/>
      <c r="U300" s="160"/>
    </row>
    <row r="301" spans="1:21" ht="24.75" customHeight="1">
      <c r="A301" s="179" t="s">
        <v>814</v>
      </c>
      <c r="B301" s="179"/>
      <c r="C301" s="179" t="s">
        <v>294</v>
      </c>
      <c r="D301" s="179" t="s">
        <v>279</v>
      </c>
      <c r="E301" s="179" t="s">
        <v>814</v>
      </c>
      <c r="F301" s="179" t="s">
        <v>827</v>
      </c>
      <c r="G301" s="179" t="s">
        <v>409</v>
      </c>
      <c r="H301" s="174"/>
      <c r="I301" s="174" t="e">
        <f>IF(#REF!=0,IF(#REF!=0,0,1),1)</f>
        <v>#REF!</v>
      </c>
      <c r="J301" s="175" t="s">
        <v>828</v>
      </c>
      <c r="K301" s="187"/>
      <c r="L301" s="188">
        <f t="shared" si="36"/>
        <v>1248</v>
      </c>
      <c r="M301" s="187">
        <v>1248</v>
      </c>
      <c r="N301" s="187"/>
      <c r="O301" s="187"/>
      <c r="P301" s="188"/>
      <c r="Q301" s="178" t="e">
        <f>M301-#REF!</f>
        <v>#REF!</v>
      </c>
      <c r="T301" s="160"/>
      <c r="U301" s="160"/>
    </row>
    <row r="302" spans="1:21" ht="24.75" customHeight="1">
      <c r="A302" s="179" t="s">
        <v>814</v>
      </c>
      <c r="B302" s="179"/>
      <c r="C302" s="179" t="s">
        <v>294</v>
      </c>
      <c r="D302" s="179" t="s">
        <v>279</v>
      </c>
      <c r="E302" s="179" t="s">
        <v>814</v>
      </c>
      <c r="F302" s="179" t="s">
        <v>829</v>
      </c>
      <c r="G302" s="179" t="s">
        <v>409</v>
      </c>
      <c r="H302" s="174"/>
      <c r="I302" s="174" t="e">
        <f>IF(#REF!=0,IF(#REF!=0,0,1),1)</f>
        <v>#REF!</v>
      </c>
      <c r="J302" s="175" t="s">
        <v>830</v>
      </c>
      <c r="K302" s="187"/>
      <c r="L302" s="188">
        <f t="shared" si="36"/>
        <v>567</v>
      </c>
      <c r="M302" s="187">
        <v>567</v>
      </c>
      <c r="N302" s="187"/>
      <c r="O302" s="187"/>
      <c r="P302" s="188"/>
      <c r="Q302" s="178" t="e">
        <f>M302-#REF!</f>
        <v>#REF!</v>
      </c>
      <c r="T302" s="160"/>
      <c r="U302" s="160"/>
    </row>
    <row r="303" spans="1:21" ht="24.75" customHeight="1">
      <c r="A303" s="219" t="s">
        <v>814</v>
      </c>
      <c r="B303" s="219" t="s">
        <v>831</v>
      </c>
      <c r="C303" s="219" t="s">
        <v>294</v>
      </c>
      <c r="D303" s="219" t="s">
        <v>279</v>
      </c>
      <c r="E303" s="219"/>
      <c r="F303" s="219" t="s">
        <v>832</v>
      </c>
      <c r="G303" s="219"/>
      <c r="H303" s="237">
        <v>0</v>
      </c>
      <c r="I303" s="237" t="e">
        <f>IF(#REF!=0,IF(#REF!=0,0,1),1)</f>
        <v>#REF!</v>
      </c>
      <c r="J303" s="260" t="s">
        <v>833</v>
      </c>
      <c r="K303" s="210">
        <f>SUM(K304:K327)</f>
        <v>0</v>
      </c>
      <c r="L303" s="209">
        <f t="shared" si="36"/>
        <v>288217</v>
      </c>
      <c r="M303" s="210">
        <f>SUM(M304:M327)</f>
        <v>282618</v>
      </c>
      <c r="N303" s="210">
        <f>SUM(N304:N327)</f>
        <v>2048</v>
      </c>
      <c r="O303" s="210">
        <f>SUM(O304:O327)</f>
        <v>3551</v>
      </c>
      <c r="P303" s="209">
        <f>SUM(P304:P327)</f>
        <v>0</v>
      </c>
      <c r="Q303" s="290" t="e">
        <f>SUM(Q304:Q327)</f>
        <v>#REF!</v>
      </c>
      <c r="T303" s="160"/>
      <c r="U303" s="160"/>
    </row>
    <row r="304" spans="1:21" ht="24.75" customHeight="1">
      <c r="A304" s="179" t="s">
        <v>814</v>
      </c>
      <c r="B304" s="179"/>
      <c r="C304" s="179" t="s">
        <v>294</v>
      </c>
      <c r="D304" s="179" t="s">
        <v>279</v>
      </c>
      <c r="E304" s="179" t="s">
        <v>814</v>
      </c>
      <c r="F304" s="179" t="s">
        <v>834</v>
      </c>
      <c r="G304" s="179" t="s">
        <v>409</v>
      </c>
      <c r="H304" s="174"/>
      <c r="I304" s="174" t="e">
        <f>IF(#REF!=0,IF(#REF!=0,0,1),1)</f>
        <v>#REF!</v>
      </c>
      <c r="J304" s="175" t="s">
        <v>835</v>
      </c>
      <c r="K304" s="187"/>
      <c r="L304" s="188">
        <f t="shared" si="36"/>
        <v>13967</v>
      </c>
      <c r="M304" s="187">
        <v>12354</v>
      </c>
      <c r="N304" s="187"/>
      <c r="O304" s="187">
        <v>1613</v>
      </c>
      <c r="P304" s="187"/>
      <c r="Q304" s="178" t="e">
        <f>M304-#REF!</f>
        <v>#REF!</v>
      </c>
      <c r="T304" s="160"/>
      <c r="U304" s="160"/>
    </row>
    <row r="305" spans="1:21" ht="24.75" customHeight="1">
      <c r="A305" s="179" t="s">
        <v>814</v>
      </c>
      <c r="B305" s="179"/>
      <c r="C305" s="179" t="s">
        <v>294</v>
      </c>
      <c r="D305" s="179" t="s">
        <v>279</v>
      </c>
      <c r="E305" s="179" t="s">
        <v>814</v>
      </c>
      <c r="F305" s="179" t="s">
        <v>834</v>
      </c>
      <c r="G305" s="179" t="s">
        <v>409</v>
      </c>
      <c r="H305" s="174"/>
      <c r="I305" s="174" t="e">
        <f>IF(#REF!=0,IF(#REF!=0,0,1),1)</f>
        <v>#REF!</v>
      </c>
      <c r="J305" s="175" t="s">
        <v>836</v>
      </c>
      <c r="K305" s="187"/>
      <c r="L305" s="188">
        <f t="shared" si="36"/>
        <v>27723</v>
      </c>
      <c r="M305" s="187">
        <v>24555</v>
      </c>
      <c r="N305" s="187">
        <v>1230</v>
      </c>
      <c r="O305" s="291">
        <v>1938</v>
      </c>
      <c r="P305" s="187"/>
      <c r="Q305" s="178" t="e">
        <f>M305-#REF!</f>
        <v>#REF!</v>
      </c>
      <c r="T305" s="160"/>
      <c r="U305" s="160"/>
    </row>
    <row r="306" spans="1:21" ht="24.75" customHeight="1">
      <c r="A306" s="179" t="s">
        <v>814</v>
      </c>
      <c r="B306" s="179"/>
      <c r="C306" s="179" t="s">
        <v>294</v>
      </c>
      <c r="D306" s="179" t="s">
        <v>279</v>
      </c>
      <c r="E306" s="179" t="s">
        <v>814</v>
      </c>
      <c r="F306" s="179" t="s">
        <v>834</v>
      </c>
      <c r="G306" s="179" t="s">
        <v>409</v>
      </c>
      <c r="H306" s="174"/>
      <c r="I306" s="174" t="e">
        <f>IF(#REF!=0,IF(#REF!=0,0,1),1)</f>
        <v>#REF!</v>
      </c>
      <c r="J306" s="175" t="s">
        <v>837</v>
      </c>
      <c r="K306" s="187"/>
      <c r="L306" s="188">
        <f t="shared" si="36"/>
        <v>6160</v>
      </c>
      <c r="M306" s="187">
        <v>5342</v>
      </c>
      <c r="N306" s="187">
        <v>818</v>
      </c>
      <c r="O306" s="187"/>
      <c r="P306" s="187"/>
      <c r="Q306" s="178" t="e">
        <f>M306-#REF!</f>
        <v>#REF!</v>
      </c>
      <c r="T306" s="160"/>
      <c r="U306" s="160"/>
    </row>
    <row r="307" spans="1:21" ht="24.75" customHeight="1">
      <c r="A307" s="179" t="s">
        <v>814</v>
      </c>
      <c r="B307" s="179"/>
      <c r="C307" s="179" t="s">
        <v>294</v>
      </c>
      <c r="D307" s="179" t="s">
        <v>279</v>
      </c>
      <c r="E307" s="179" t="s">
        <v>814</v>
      </c>
      <c r="F307" s="179" t="s">
        <v>825</v>
      </c>
      <c r="G307" s="179" t="s">
        <v>409</v>
      </c>
      <c r="H307" s="174"/>
      <c r="I307" s="174" t="e">
        <f>IF(#REF!=0,IF(#REF!=0,0,1),1)</f>
        <v>#REF!</v>
      </c>
      <c r="J307" s="175" t="s">
        <v>838</v>
      </c>
      <c r="K307" s="187"/>
      <c r="L307" s="188">
        <f t="shared" si="36"/>
        <v>41342</v>
      </c>
      <c r="M307" s="187">
        <v>41342</v>
      </c>
      <c r="N307" s="187"/>
      <c r="O307" s="187"/>
      <c r="P307" s="187"/>
      <c r="Q307" s="178" t="e">
        <f>M307-#REF!</f>
        <v>#REF!</v>
      </c>
      <c r="T307" s="160"/>
      <c r="U307" s="160"/>
    </row>
    <row r="308" spans="1:21" ht="24.75" customHeight="1">
      <c r="A308" s="179" t="s">
        <v>814</v>
      </c>
      <c r="B308" s="179"/>
      <c r="C308" s="179" t="s">
        <v>294</v>
      </c>
      <c r="D308" s="179" t="s">
        <v>279</v>
      </c>
      <c r="E308" s="179" t="s">
        <v>814</v>
      </c>
      <c r="F308" s="179" t="s">
        <v>825</v>
      </c>
      <c r="G308" s="179" t="s">
        <v>409</v>
      </c>
      <c r="H308" s="174"/>
      <c r="I308" s="174" t="e">
        <f>IF(#REF!=0,IF(#REF!=0,0,1),1)</f>
        <v>#REF!</v>
      </c>
      <c r="J308" s="175" t="s">
        <v>839</v>
      </c>
      <c r="K308" s="187"/>
      <c r="L308" s="188">
        <f t="shared" si="36"/>
        <v>12305</v>
      </c>
      <c r="M308" s="187">
        <v>12305</v>
      </c>
      <c r="N308" s="187"/>
      <c r="O308" s="176"/>
      <c r="P308" s="187"/>
      <c r="Q308" s="178" t="e">
        <f>M308-#REF!</f>
        <v>#REF!</v>
      </c>
      <c r="T308" s="160"/>
      <c r="U308" s="160"/>
    </row>
    <row r="309" spans="1:21" ht="24.75" customHeight="1">
      <c r="A309" s="179" t="s">
        <v>814</v>
      </c>
      <c r="B309" s="179"/>
      <c r="C309" s="179" t="s">
        <v>294</v>
      </c>
      <c r="D309" s="179" t="s">
        <v>279</v>
      </c>
      <c r="E309" s="179" t="s">
        <v>814</v>
      </c>
      <c r="F309" s="179" t="s">
        <v>825</v>
      </c>
      <c r="G309" s="179" t="s">
        <v>409</v>
      </c>
      <c r="H309" s="174"/>
      <c r="I309" s="174" t="e">
        <f>IF(#REF!=0,IF(#REF!=0,0,1),1)</f>
        <v>#REF!</v>
      </c>
      <c r="J309" s="175" t="s">
        <v>840</v>
      </c>
      <c r="K309" s="187"/>
      <c r="L309" s="188">
        <f t="shared" si="36"/>
        <v>11556</v>
      </c>
      <c r="M309" s="187">
        <v>11556</v>
      </c>
      <c r="N309" s="187"/>
      <c r="O309" s="176"/>
      <c r="P309" s="187"/>
      <c r="Q309" s="178" t="e">
        <f>M309-#REF!</f>
        <v>#REF!</v>
      </c>
      <c r="T309" s="160"/>
      <c r="U309" s="160"/>
    </row>
    <row r="310" spans="1:21" ht="24.75" customHeight="1">
      <c r="A310" s="179" t="s">
        <v>814</v>
      </c>
      <c r="B310" s="179"/>
      <c r="C310" s="179" t="s">
        <v>294</v>
      </c>
      <c r="D310" s="179" t="s">
        <v>279</v>
      </c>
      <c r="E310" s="179" t="s">
        <v>814</v>
      </c>
      <c r="F310" s="179" t="s">
        <v>825</v>
      </c>
      <c r="G310" s="179" t="s">
        <v>409</v>
      </c>
      <c r="H310" s="174"/>
      <c r="I310" s="174" t="e">
        <f>IF(#REF!=0,IF(#REF!=0,0,1),1)</f>
        <v>#REF!</v>
      </c>
      <c r="J310" s="175" t="s">
        <v>841</v>
      </c>
      <c r="K310" s="187"/>
      <c r="L310" s="188">
        <f t="shared" si="36"/>
        <v>2599</v>
      </c>
      <c r="M310" s="187">
        <v>2599</v>
      </c>
      <c r="N310" s="187"/>
      <c r="O310" s="187"/>
      <c r="P310" s="187"/>
      <c r="Q310" s="178" t="e">
        <f>M310-#REF!</f>
        <v>#REF!</v>
      </c>
      <c r="T310" s="160"/>
      <c r="U310" s="160"/>
    </row>
    <row r="311" spans="1:21" ht="24.75" customHeight="1">
      <c r="A311" s="179" t="s">
        <v>814</v>
      </c>
      <c r="B311" s="179"/>
      <c r="C311" s="179" t="s">
        <v>294</v>
      </c>
      <c r="D311" s="179" t="s">
        <v>279</v>
      </c>
      <c r="E311" s="179" t="s">
        <v>814</v>
      </c>
      <c r="F311" s="179" t="s">
        <v>825</v>
      </c>
      <c r="G311" s="179" t="s">
        <v>409</v>
      </c>
      <c r="H311" s="174"/>
      <c r="I311" s="174" t="e">
        <f>IF(#REF!=0,IF(#REF!=0,0,1),1)</f>
        <v>#REF!</v>
      </c>
      <c r="J311" s="175" t="s">
        <v>842</v>
      </c>
      <c r="K311" s="187"/>
      <c r="L311" s="188">
        <f t="shared" si="36"/>
        <v>29339</v>
      </c>
      <c r="M311" s="187">
        <v>29339</v>
      </c>
      <c r="N311" s="187"/>
      <c r="O311" s="187"/>
      <c r="P311" s="187"/>
      <c r="Q311" s="178" t="e">
        <f>M311-#REF!</f>
        <v>#REF!</v>
      </c>
      <c r="T311" s="160"/>
      <c r="U311" s="160"/>
    </row>
    <row r="312" spans="1:21" ht="24.75" customHeight="1">
      <c r="A312" s="179" t="s">
        <v>814</v>
      </c>
      <c r="B312" s="179"/>
      <c r="C312" s="179" t="s">
        <v>294</v>
      </c>
      <c r="D312" s="179" t="s">
        <v>279</v>
      </c>
      <c r="E312" s="179" t="s">
        <v>814</v>
      </c>
      <c r="F312" s="179" t="s">
        <v>843</v>
      </c>
      <c r="G312" s="179" t="s">
        <v>409</v>
      </c>
      <c r="H312" s="174"/>
      <c r="I312" s="174" t="e">
        <f>IF(#REF!=0,IF(#REF!=0,0,1),1)</f>
        <v>#REF!</v>
      </c>
      <c r="J312" s="175" t="s">
        <v>844</v>
      </c>
      <c r="K312" s="187"/>
      <c r="L312" s="188">
        <f t="shared" si="36"/>
        <v>1411</v>
      </c>
      <c r="M312" s="187">
        <v>1411</v>
      </c>
      <c r="N312" s="187"/>
      <c r="O312" s="187"/>
      <c r="P312" s="187"/>
      <c r="Q312" s="178" t="e">
        <f>M312-#REF!</f>
        <v>#REF!</v>
      </c>
      <c r="T312" s="160"/>
      <c r="U312" s="160"/>
    </row>
    <row r="313" spans="1:21" ht="24.75" customHeight="1">
      <c r="A313" s="179" t="s">
        <v>814</v>
      </c>
      <c r="B313" s="179"/>
      <c r="C313" s="179" t="s">
        <v>294</v>
      </c>
      <c r="D313" s="179" t="s">
        <v>279</v>
      </c>
      <c r="E313" s="179" t="s">
        <v>814</v>
      </c>
      <c r="F313" s="179" t="s">
        <v>845</v>
      </c>
      <c r="G313" s="179" t="s">
        <v>409</v>
      </c>
      <c r="H313" s="174"/>
      <c r="I313" s="174" t="e">
        <f>IF(#REF!=0,IF(#REF!=0,0,1),1)</f>
        <v>#REF!</v>
      </c>
      <c r="J313" s="175" t="s">
        <v>846</v>
      </c>
      <c r="K313" s="187"/>
      <c r="L313" s="188">
        <f t="shared" si="36"/>
        <v>2891</v>
      </c>
      <c r="M313" s="187">
        <v>2891</v>
      </c>
      <c r="N313" s="187"/>
      <c r="O313" s="187"/>
      <c r="P313" s="187"/>
      <c r="Q313" s="178" t="e">
        <f>M313-#REF!</f>
        <v>#REF!</v>
      </c>
      <c r="T313" s="160"/>
      <c r="U313" s="160"/>
    </row>
    <row r="314" spans="1:21" ht="36" customHeight="1">
      <c r="A314" s="172" t="s">
        <v>814</v>
      </c>
      <c r="B314" s="172"/>
      <c r="C314" s="172" t="s">
        <v>294</v>
      </c>
      <c r="D314" s="172" t="s">
        <v>279</v>
      </c>
      <c r="E314" s="172" t="s">
        <v>814</v>
      </c>
      <c r="F314" s="172" t="s">
        <v>827</v>
      </c>
      <c r="G314" s="179" t="s">
        <v>409</v>
      </c>
      <c r="H314" s="173"/>
      <c r="I314" s="173" t="e">
        <f>IF(#REF!=0,IF(#REF!=0,0,1),1)</f>
        <v>#REF!</v>
      </c>
      <c r="J314" s="180" t="s">
        <v>847</v>
      </c>
      <c r="K314" s="176"/>
      <c r="L314" s="177">
        <f t="shared" si="36"/>
        <v>43856</v>
      </c>
      <c r="M314" s="176">
        <v>43856</v>
      </c>
      <c r="N314" s="176"/>
      <c r="O314" s="176"/>
      <c r="P314" s="176"/>
      <c r="Q314" s="178" t="e">
        <f>M314-#REF!</f>
        <v>#REF!</v>
      </c>
      <c r="T314" s="160"/>
      <c r="U314" s="160"/>
    </row>
    <row r="315" spans="1:21" ht="24.75" customHeight="1">
      <c r="A315" s="179" t="s">
        <v>814</v>
      </c>
      <c r="B315" s="179"/>
      <c r="C315" s="179" t="s">
        <v>294</v>
      </c>
      <c r="D315" s="179" t="s">
        <v>279</v>
      </c>
      <c r="E315" s="179" t="s">
        <v>814</v>
      </c>
      <c r="F315" s="179" t="s">
        <v>817</v>
      </c>
      <c r="G315" s="179" t="s">
        <v>409</v>
      </c>
      <c r="H315" s="174"/>
      <c r="I315" s="174" t="e">
        <f>IF(#REF!=0,IF(#REF!=0,0,1),1)</f>
        <v>#REF!</v>
      </c>
      <c r="J315" s="175" t="s">
        <v>848</v>
      </c>
      <c r="K315" s="187"/>
      <c r="L315" s="188">
        <f t="shared" si="36"/>
        <v>10220</v>
      </c>
      <c r="M315" s="187">
        <v>10220</v>
      </c>
      <c r="N315" s="187"/>
      <c r="O315" s="187"/>
      <c r="P315" s="187"/>
      <c r="Q315" s="178" t="e">
        <f>M315-#REF!</f>
        <v>#REF!</v>
      </c>
      <c r="T315" s="160"/>
      <c r="U315" s="160"/>
    </row>
    <row r="316" spans="1:21" ht="24.75" customHeight="1">
      <c r="A316" s="179" t="s">
        <v>814</v>
      </c>
      <c r="B316" s="179"/>
      <c r="C316" s="179" t="s">
        <v>294</v>
      </c>
      <c r="D316" s="179" t="s">
        <v>279</v>
      </c>
      <c r="E316" s="179" t="s">
        <v>814</v>
      </c>
      <c r="F316" s="179" t="s">
        <v>817</v>
      </c>
      <c r="G316" s="179" t="s">
        <v>409</v>
      </c>
      <c r="H316" s="174"/>
      <c r="I316" s="174" t="e">
        <f>IF(#REF!=0,IF(#REF!=0,0,1),1)</f>
        <v>#REF!</v>
      </c>
      <c r="J316" s="175" t="s">
        <v>819</v>
      </c>
      <c r="K316" s="187"/>
      <c r="L316" s="188">
        <f t="shared" si="36"/>
        <v>10604</v>
      </c>
      <c r="M316" s="187">
        <v>10604</v>
      </c>
      <c r="N316" s="187"/>
      <c r="O316" s="187"/>
      <c r="P316" s="187"/>
      <c r="Q316" s="178" t="e">
        <f>M316-#REF!</f>
        <v>#REF!</v>
      </c>
      <c r="T316" s="160"/>
      <c r="U316" s="160"/>
    </row>
    <row r="317" spans="1:21" ht="24.75" customHeight="1">
      <c r="A317" s="179" t="s">
        <v>814</v>
      </c>
      <c r="B317" s="179"/>
      <c r="C317" s="179" t="s">
        <v>294</v>
      </c>
      <c r="D317" s="179" t="s">
        <v>279</v>
      </c>
      <c r="E317" s="179" t="s">
        <v>814</v>
      </c>
      <c r="F317" s="179" t="s">
        <v>817</v>
      </c>
      <c r="G317" s="179" t="s">
        <v>409</v>
      </c>
      <c r="H317" s="174"/>
      <c r="I317" s="174" t="e">
        <f>IF(#REF!=0,IF(#REF!=0,0,1),1)</f>
        <v>#REF!</v>
      </c>
      <c r="J317" s="175" t="s">
        <v>822</v>
      </c>
      <c r="K317" s="187"/>
      <c r="L317" s="188">
        <f t="shared" si="36"/>
        <v>3581</v>
      </c>
      <c r="M317" s="187">
        <v>3581</v>
      </c>
      <c r="N317" s="187"/>
      <c r="O317" s="187"/>
      <c r="P317" s="187"/>
      <c r="Q317" s="178" t="e">
        <f>M317-#REF!</f>
        <v>#REF!</v>
      </c>
      <c r="T317" s="160"/>
      <c r="U317" s="160"/>
    </row>
    <row r="318" spans="1:21" ht="40.5" customHeight="1">
      <c r="A318" s="179" t="s">
        <v>814</v>
      </c>
      <c r="B318" s="179"/>
      <c r="C318" s="179" t="s">
        <v>294</v>
      </c>
      <c r="D318" s="179" t="s">
        <v>279</v>
      </c>
      <c r="E318" s="179" t="s">
        <v>814</v>
      </c>
      <c r="F318" s="179" t="s">
        <v>817</v>
      </c>
      <c r="G318" s="179" t="s">
        <v>409</v>
      </c>
      <c r="H318" s="174"/>
      <c r="I318" s="174" t="e">
        <f>IF(#REF!=0,IF(#REF!=0,0,1),1)</f>
        <v>#REF!</v>
      </c>
      <c r="J318" s="175" t="s">
        <v>849</v>
      </c>
      <c r="K318" s="187"/>
      <c r="L318" s="188">
        <f t="shared" si="36"/>
        <v>1598</v>
      </c>
      <c r="M318" s="187">
        <v>1598</v>
      </c>
      <c r="N318" s="187"/>
      <c r="O318" s="187"/>
      <c r="P318" s="187"/>
      <c r="Q318" s="178" t="e">
        <f>M318-#REF!</f>
        <v>#REF!</v>
      </c>
      <c r="T318" s="160"/>
      <c r="U318" s="160"/>
    </row>
    <row r="319" spans="1:21" ht="24.75" customHeight="1">
      <c r="A319" s="179" t="s">
        <v>814</v>
      </c>
      <c r="B319" s="179"/>
      <c r="C319" s="179" t="s">
        <v>294</v>
      </c>
      <c r="D319" s="179" t="s">
        <v>279</v>
      </c>
      <c r="E319" s="179" t="s">
        <v>814</v>
      </c>
      <c r="F319" s="179" t="s">
        <v>817</v>
      </c>
      <c r="G319" s="179" t="s">
        <v>409</v>
      </c>
      <c r="H319" s="174"/>
      <c r="I319" s="174" t="e">
        <f>IF(#REF!=0,IF(#REF!=0,0,1),1)</f>
        <v>#REF!</v>
      </c>
      <c r="J319" s="175" t="s">
        <v>820</v>
      </c>
      <c r="K319" s="187"/>
      <c r="L319" s="188">
        <f t="shared" si="36"/>
        <v>3863</v>
      </c>
      <c r="M319" s="187">
        <v>3863</v>
      </c>
      <c r="N319" s="187"/>
      <c r="O319" s="187"/>
      <c r="P319" s="187"/>
      <c r="Q319" s="178" t="e">
        <f>M319-#REF!</f>
        <v>#REF!</v>
      </c>
      <c r="T319" s="160"/>
      <c r="U319" s="160"/>
    </row>
    <row r="320" spans="1:21" ht="24.75" customHeight="1">
      <c r="A320" s="179" t="s">
        <v>814</v>
      </c>
      <c r="B320" s="179"/>
      <c r="C320" s="179" t="s">
        <v>294</v>
      </c>
      <c r="D320" s="179" t="s">
        <v>279</v>
      </c>
      <c r="E320" s="179" t="s">
        <v>814</v>
      </c>
      <c r="F320" s="179" t="s">
        <v>817</v>
      </c>
      <c r="G320" s="179" t="s">
        <v>409</v>
      </c>
      <c r="H320" s="174"/>
      <c r="I320" s="174" t="e">
        <f>IF(#REF!=0,IF(#REF!=0,0,1),1)</f>
        <v>#REF!</v>
      </c>
      <c r="J320" s="175" t="s">
        <v>850</v>
      </c>
      <c r="K320" s="187"/>
      <c r="L320" s="188">
        <f t="shared" si="36"/>
        <v>1061</v>
      </c>
      <c r="M320" s="187">
        <v>1061</v>
      </c>
      <c r="N320" s="187"/>
      <c r="O320" s="187"/>
      <c r="P320" s="187"/>
      <c r="Q320" s="178" t="e">
        <f>M320-#REF!</f>
        <v>#REF!</v>
      </c>
      <c r="T320" s="160"/>
      <c r="U320" s="160"/>
    </row>
    <row r="321" spans="1:21" ht="24.75" customHeight="1">
      <c r="A321" s="179" t="s">
        <v>814</v>
      </c>
      <c r="B321" s="179"/>
      <c r="C321" s="179" t="s">
        <v>294</v>
      </c>
      <c r="D321" s="179" t="s">
        <v>279</v>
      </c>
      <c r="E321" s="179" t="s">
        <v>814</v>
      </c>
      <c r="F321" s="179" t="s">
        <v>817</v>
      </c>
      <c r="G321" s="179" t="s">
        <v>409</v>
      </c>
      <c r="H321" s="174"/>
      <c r="I321" s="174" t="e">
        <f>IF(#REF!=0,IF(#REF!=0,0,1),1)</f>
        <v>#REF!</v>
      </c>
      <c r="J321" s="175" t="s">
        <v>851</v>
      </c>
      <c r="K321" s="187"/>
      <c r="L321" s="188">
        <f t="shared" si="36"/>
        <v>5827</v>
      </c>
      <c r="M321" s="187">
        <v>5827</v>
      </c>
      <c r="N321" s="187"/>
      <c r="O321" s="187"/>
      <c r="P321" s="187"/>
      <c r="Q321" s="178" t="e">
        <f>M321-#REF!</f>
        <v>#REF!</v>
      </c>
      <c r="T321" s="160"/>
      <c r="U321" s="160"/>
    </row>
    <row r="322" spans="1:21" ht="24.75" customHeight="1">
      <c r="A322" s="179" t="s">
        <v>814</v>
      </c>
      <c r="B322" s="179"/>
      <c r="C322" s="179" t="s">
        <v>294</v>
      </c>
      <c r="D322" s="179" t="s">
        <v>279</v>
      </c>
      <c r="E322" s="179" t="s">
        <v>814</v>
      </c>
      <c r="F322" s="179" t="s">
        <v>817</v>
      </c>
      <c r="G322" s="179" t="s">
        <v>409</v>
      </c>
      <c r="H322" s="174"/>
      <c r="I322" s="174" t="e">
        <f>IF(#REF!=0,IF(#REF!=0,0,1),1)</f>
        <v>#REF!</v>
      </c>
      <c r="J322" s="175" t="s">
        <v>852</v>
      </c>
      <c r="K322" s="187"/>
      <c r="L322" s="188">
        <f t="shared" si="36"/>
        <v>2393</v>
      </c>
      <c r="M322" s="187">
        <v>2393</v>
      </c>
      <c r="N322" s="187"/>
      <c r="O322" s="187"/>
      <c r="P322" s="187"/>
      <c r="Q322" s="178" t="e">
        <f>M322-#REF!</f>
        <v>#REF!</v>
      </c>
      <c r="T322" s="160"/>
      <c r="U322" s="160"/>
    </row>
    <row r="323" spans="1:21" ht="24.75" customHeight="1">
      <c r="A323" s="179" t="s">
        <v>814</v>
      </c>
      <c r="B323" s="179"/>
      <c r="C323" s="179" t="s">
        <v>294</v>
      </c>
      <c r="D323" s="179" t="s">
        <v>279</v>
      </c>
      <c r="E323" s="179" t="s">
        <v>814</v>
      </c>
      <c r="F323" s="179" t="s">
        <v>817</v>
      </c>
      <c r="G323" s="179" t="s">
        <v>409</v>
      </c>
      <c r="H323" s="174"/>
      <c r="I323" s="174" t="e">
        <f>IF(#REF!=0,IF(#REF!=0,0,1),1)</f>
        <v>#REF!</v>
      </c>
      <c r="J323" s="175" t="s">
        <v>818</v>
      </c>
      <c r="K323" s="187"/>
      <c r="L323" s="188">
        <f t="shared" si="36"/>
        <v>16650</v>
      </c>
      <c r="M323" s="187">
        <v>16650</v>
      </c>
      <c r="N323" s="187"/>
      <c r="O323" s="187"/>
      <c r="P323" s="187"/>
      <c r="Q323" s="178" t="e">
        <f>M323-#REF!</f>
        <v>#REF!</v>
      </c>
      <c r="T323" s="160"/>
      <c r="U323" s="160"/>
    </row>
    <row r="324" spans="1:21" ht="24.75" customHeight="1">
      <c r="A324" s="179" t="s">
        <v>814</v>
      </c>
      <c r="B324" s="179"/>
      <c r="C324" s="179" t="s">
        <v>294</v>
      </c>
      <c r="D324" s="179" t="s">
        <v>279</v>
      </c>
      <c r="E324" s="179" t="s">
        <v>814</v>
      </c>
      <c r="F324" s="179" t="s">
        <v>817</v>
      </c>
      <c r="G324" s="179" t="s">
        <v>853</v>
      </c>
      <c r="H324" s="174"/>
      <c r="I324" s="174" t="e">
        <f>IF(#REF!=0,IF(#REF!=0,0,1),1)</f>
        <v>#REF!</v>
      </c>
      <c r="J324" s="175" t="s">
        <v>854</v>
      </c>
      <c r="K324" s="187"/>
      <c r="L324" s="188">
        <f t="shared" si="36"/>
        <v>9000</v>
      </c>
      <c r="M324" s="187">
        <v>9000</v>
      </c>
      <c r="N324" s="187"/>
      <c r="O324" s="187"/>
      <c r="P324" s="187"/>
      <c r="Q324" s="178" t="e">
        <f>M324-#REF!</f>
        <v>#REF!</v>
      </c>
      <c r="T324" s="160"/>
      <c r="U324" s="160"/>
    </row>
    <row r="325" spans="1:21" ht="24.75" customHeight="1">
      <c r="A325" s="179" t="s">
        <v>814</v>
      </c>
      <c r="B325" s="179"/>
      <c r="C325" s="179" t="s">
        <v>294</v>
      </c>
      <c r="D325" s="179" t="s">
        <v>279</v>
      </c>
      <c r="E325" s="179" t="s">
        <v>814</v>
      </c>
      <c r="F325" s="179" t="s">
        <v>817</v>
      </c>
      <c r="G325" s="179" t="s">
        <v>409</v>
      </c>
      <c r="H325" s="174"/>
      <c r="I325" s="174" t="e">
        <f>IF(#REF!=0,IF(#REF!=0,0,1),1)</f>
        <v>#REF!</v>
      </c>
      <c r="J325" s="175" t="s">
        <v>855</v>
      </c>
      <c r="K325" s="187"/>
      <c r="L325" s="188">
        <f t="shared" si="36"/>
        <v>10818</v>
      </c>
      <c r="M325" s="187">
        <v>10818</v>
      </c>
      <c r="N325" s="187"/>
      <c r="O325" s="187"/>
      <c r="P325" s="187"/>
      <c r="Q325" s="178" t="e">
        <f>M325-#REF!</f>
        <v>#REF!</v>
      </c>
      <c r="T325" s="160"/>
      <c r="U325" s="160"/>
    </row>
    <row r="326" spans="1:21" ht="24.75" customHeight="1">
      <c r="A326" s="179" t="s">
        <v>814</v>
      </c>
      <c r="B326" s="179"/>
      <c r="C326" s="179" t="s">
        <v>294</v>
      </c>
      <c r="D326" s="179" t="s">
        <v>279</v>
      </c>
      <c r="E326" s="179" t="s">
        <v>814</v>
      </c>
      <c r="F326" s="179" t="s">
        <v>817</v>
      </c>
      <c r="G326" s="179" t="s">
        <v>409</v>
      </c>
      <c r="H326" s="174"/>
      <c r="I326" s="174" t="e">
        <f>IF(#REF!=0,IF(#REF!=0,0,1),1)</f>
        <v>#REF!</v>
      </c>
      <c r="J326" s="175" t="s">
        <v>856</v>
      </c>
      <c r="K326" s="187"/>
      <c r="L326" s="188">
        <f t="shared" si="36"/>
        <v>5453</v>
      </c>
      <c r="M326" s="187">
        <v>5453</v>
      </c>
      <c r="N326" s="187"/>
      <c r="O326" s="187"/>
      <c r="P326" s="187"/>
      <c r="Q326" s="178" t="e">
        <f>M326-#REF!</f>
        <v>#REF!</v>
      </c>
      <c r="T326" s="160"/>
      <c r="U326" s="160"/>
    </row>
    <row r="327" spans="1:21" ht="24.75" customHeight="1">
      <c r="A327" s="179" t="s">
        <v>814</v>
      </c>
      <c r="B327" s="179"/>
      <c r="C327" s="179" t="s">
        <v>294</v>
      </c>
      <c r="D327" s="179" t="s">
        <v>279</v>
      </c>
      <c r="E327" s="179" t="s">
        <v>814</v>
      </c>
      <c r="F327" s="179" t="s">
        <v>823</v>
      </c>
      <c r="G327" s="179" t="s">
        <v>857</v>
      </c>
      <c r="H327" s="174"/>
      <c r="I327" s="174" t="e">
        <f>IF(#REF!=0,IF(#REF!=0,0,1),1)</f>
        <v>#REF!</v>
      </c>
      <c r="J327" s="175" t="s">
        <v>824</v>
      </c>
      <c r="K327" s="176"/>
      <c r="L327" s="177">
        <f t="shared" si="36"/>
        <v>14000</v>
      </c>
      <c r="M327" s="187">
        <v>14000</v>
      </c>
      <c r="N327" s="176"/>
      <c r="O327" s="176"/>
      <c r="P327" s="176"/>
      <c r="Q327" s="178" t="e">
        <f>M327-#REF!</f>
        <v>#REF!</v>
      </c>
      <c r="T327" s="160"/>
      <c r="U327" s="160"/>
    </row>
    <row r="328" spans="1:21" s="257" customFormat="1" ht="51.75" customHeight="1">
      <c r="A328" s="179" t="s">
        <v>814</v>
      </c>
      <c r="B328" s="179" t="s">
        <v>858</v>
      </c>
      <c r="C328" s="179" t="s">
        <v>294</v>
      </c>
      <c r="D328" s="179" t="s">
        <v>279</v>
      </c>
      <c r="E328" s="179" t="s">
        <v>814</v>
      </c>
      <c r="F328" s="179" t="s">
        <v>859</v>
      </c>
      <c r="G328" s="179" t="s">
        <v>860</v>
      </c>
      <c r="H328" s="174">
        <v>251</v>
      </c>
      <c r="I328" s="174" t="e">
        <f>IF(#REF!=0,IF(#REF!=0,0,1),1)</f>
        <v>#REF!</v>
      </c>
      <c r="J328" s="175" t="s">
        <v>861</v>
      </c>
      <c r="K328" s="292"/>
      <c r="L328" s="188">
        <f t="shared" si="36"/>
        <v>81916</v>
      </c>
      <c r="M328" s="176">
        <v>81916</v>
      </c>
      <c r="N328" s="187"/>
      <c r="O328" s="187"/>
      <c r="P328" s="187"/>
      <c r="Q328" s="178" t="e">
        <f>M328-#REF!</f>
        <v>#REF!</v>
      </c>
      <c r="T328" s="160"/>
      <c r="U328" s="160"/>
    </row>
    <row r="329" spans="1:21" s="257" customFormat="1" ht="33.75" customHeight="1">
      <c r="A329" s="179" t="s">
        <v>862</v>
      </c>
      <c r="B329" s="179" t="s">
        <v>386</v>
      </c>
      <c r="C329" s="179" t="s">
        <v>294</v>
      </c>
      <c r="D329" s="179" t="s">
        <v>292</v>
      </c>
      <c r="E329" s="179" t="s">
        <v>863</v>
      </c>
      <c r="F329" s="179" t="s">
        <v>864</v>
      </c>
      <c r="G329" s="179" t="s">
        <v>857</v>
      </c>
      <c r="H329" s="174">
        <v>226</v>
      </c>
      <c r="I329" s="174" t="e">
        <f>IF(#REF!=0,IF(#REF!=0,0,1),1)</f>
        <v>#REF!</v>
      </c>
      <c r="J329" s="175" t="s">
        <v>865</v>
      </c>
      <c r="K329" s="187"/>
      <c r="L329" s="188">
        <f t="shared" si="36"/>
        <v>8136</v>
      </c>
      <c r="M329" s="187">
        <v>8136</v>
      </c>
      <c r="N329" s="187"/>
      <c r="O329" s="187"/>
      <c r="P329" s="187"/>
      <c r="Q329" s="178" t="e">
        <f>M329-#REF!</f>
        <v>#REF!</v>
      </c>
      <c r="T329" s="160"/>
      <c r="U329" s="160"/>
    </row>
    <row r="330" spans="1:21" s="257" customFormat="1" ht="24.75" customHeight="1">
      <c r="A330" s="179" t="s">
        <v>464</v>
      </c>
      <c r="B330" s="179" t="s">
        <v>398</v>
      </c>
      <c r="C330" s="179" t="s">
        <v>294</v>
      </c>
      <c r="D330" s="179" t="s">
        <v>284</v>
      </c>
      <c r="E330" s="179" t="s">
        <v>372</v>
      </c>
      <c r="F330" s="284" t="s">
        <v>465</v>
      </c>
      <c r="G330" s="284" t="s">
        <v>434</v>
      </c>
      <c r="H330" s="285">
        <v>310</v>
      </c>
      <c r="I330" s="174"/>
      <c r="J330" s="175" t="s">
        <v>866</v>
      </c>
      <c r="K330" s="187"/>
      <c r="L330" s="188">
        <f t="shared" si="36"/>
        <v>81146</v>
      </c>
      <c r="M330" s="187"/>
      <c r="N330" s="187"/>
      <c r="O330" s="187"/>
      <c r="P330" s="187">
        <v>81146</v>
      </c>
      <c r="Q330" s="178" t="e">
        <f>M330-#REF!</f>
        <v>#REF!</v>
      </c>
      <c r="S330" s="293"/>
      <c r="T330" s="160"/>
      <c r="U330" s="160"/>
    </row>
    <row r="331" spans="1:21" s="257" customFormat="1" ht="24.75" customHeight="1">
      <c r="A331" s="155"/>
      <c r="B331" s="155"/>
      <c r="C331" s="179" t="s">
        <v>294</v>
      </c>
      <c r="D331" s="155" t="s">
        <v>280</v>
      </c>
      <c r="E331" s="155"/>
      <c r="F331" s="155"/>
      <c r="G331" s="155"/>
      <c r="H331" s="156"/>
      <c r="I331" s="156" t="e">
        <f>IF(#REF!=0,IF(#REF!=0,0,1),1)</f>
        <v>#REF!</v>
      </c>
      <c r="J331" s="157" t="s">
        <v>331</v>
      </c>
      <c r="K331" s="158">
        <f aca="true" t="shared" si="37" ref="K331:Q331">SUM(K337:K396)-K377</f>
        <v>0</v>
      </c>
      <c r="L331" s="158">
        <f t="shared" si="37"/>
        <v>308872</v>
      </c>
      <c r="M331" s="158">
        <f t="shared" si="37"/>
        <v>308251</v>
      </c>
      <c r="N331" s="158">
        <f t="shared" si="37"/>
        <v>246</v>
      </c>
      <c r="O331" s="158">
        <f t="shared" si="37"/>
        <v>375</v>
      </c>
      <c r="P331" s="158">
        <f t="shared" si="37"/>
        <v>0</v>
      </c>
      <c r="Q331" s="294" t="e">
        <f t="shared" si="37"/>
        <v>#REF!</v>
      </c>
      <c r="T331" s="160"/>
      <c r="U331" s="160"/>
    </row>
    <row r="332" spans="1:21" ht="24.75" customHeight="1" hidden="1" outlineLevel="1">
      <c r="A332" s="161"/>
      <c r="B332" s="161"/>
      <c r="C332" s="161"/>
      <c r="D332" s="161"/>
      <c r="E332" s="161"/>
      <c r="F332" s="161"/>
      <c r="G332" s="161"/>
      <c r="H332" s="162"/>
      <c r="I332" s="162"/>
      <c r="J332" s="163"/>
      <c r="K332" s="164"/>
      <c r="L332" s="164">
        <f aca="true" t="shared" si="38" ref="L332:Q332">SUM(L333:L336)</f>
        <v>308872</v>
      </c>
      <c r="M332" s="164">
        <f t="shared" si="38"/>
        <v>308251</v>
      </c>
      <c r="N332" s="164">
        <f t="shared" si="38"/>
        <v>246</v>
      </c>
      <c r="O332" s="164">
        <f t="shared" si="38"/>
        <v>375</v>
      </c>
      <c r="P332" s="164">
        <f t="shared" si="38"/>
        <v>0</v>
      </c>
      <c r="Q332" s="256" t="e">
        <f t="shared" si="38"/>
        <v>#REF!</v>
      </c>
      <c r="T332" s="160"/>
      <c r="U332" s="160"/>
    </row>
    <row r="333" spans="1:21" ht="24.75" customHeight="1" hidden="1" outlineLevel="1">
      <c r="A333" s="161"/>
      <c r="B333" s="161"/>
      <c r="C333" s="161" t="s">
        <v>330</v>
      </c>
      <c r="D333" s="161" t="s">
        <v>292</v>
      </c>
      <c r="E333" s="161"/>
      <c r="F333" s="161"/>
      <c r="G333" s="161"/>
      <c r="H333" s="162"/>
      <c r="I333" s="162"/>
      <c r="J333" s="163"/>
      <c r="K333" s="164"/>
      <c r="L333" s="164">
        <f aca="true" t="shared" si="39" ref="L333:Q333">SUM(L337:L343)</f>
        <v>44949</v>
      </c>
      <c r="M333" s="164">
        <f t="shared" si="39"/>
        <v>44328</v>
      </c>
      <c r="N333" s="164">
        <f t="shared" si="39"/>
        <v>246</v>
      </c>
      <c r="O333" s="164">
        <f t="shared" si="39"/>
        <v>375</v>
      </c>
      <c r="P333" s="164">
        <f t="shared" si="39"/>
        <v>0</v>
      </c>
      <c r="Q333" s="256" t="e">
        <f t="shared" si="39"/>
        <v>#REF!</v>
      </c>
      <c r="T333" s="160"/>
      <c r="U333" s="160"/>
    </row>
    <row r="334" spans="1:21" ht="24.75" customHeight="1" hidden="1" outlineLevel="1">
      <c r="A334" s="161"/>
      <c r="B334" s="161"/>
      <c r="C334" s="161" t="s">
        <v>330</v>
      </c>
      <c r="D334" s="161" t="s">
        <v>282</v>
      </c>
      <c r="E334" s="161"/>
      <c r="F334" s="161"/>
      <c r="G334" s="161"/>
      <c r="H334" s="162"/>
      <c r="I334" s="162"/>
      <c r="J334" s="163"/>
      <c r="K334" s="164"/>
      <c r="L334" s="164">
        <f aca="true" t="shared" si="40" ref="L334:Q334">SUM(L344:L354)</f>
        <v>133053</v>
      </c>
      <c r="M334" s="164">
        <f t="shared" si="40"/>
        <v>133053</v>
      </c>
      <c r="N334" s="164">
        <f t="shared" si="40"/>
        <v>0</v>
      </c>
      <c r="O334" s="164">
        <f t="shared" si="40"/>
        <v>0</v>
      </c>
      <c r="P334" s="164">
        <f t="shared" si="40"/>
        <v>0</v>
      </c>
      <c r="Q334" s="256" t="e">
        <f t="shared" si="40"/>
        <v>#REF!</v>
      </c>
      <c r="T334" s="160"/>
      <c r="U334" s="160"/>
    </row>
    <row r="335" spans="1:21" ht="24.75" customHeight="1" hidden="1" outlineLevel="1">
      <c r="A335" s="161"/>
      <c r="B335" s="161"/>
      <c r="C335" s="161" t="s">
        <v>330</v>
      </c>
      <c r="D335" s="161" t="s">
        <v>284</v>
      </c>
      <c r="E335" s="161"/>
      <c r="F335" s="161"/>
      <c r="G335" s="161"/>
      <c r="H335" s="162"/>
      <c r="I335" s="162"/>
      <c r="J335" s="163"/>
      <c r="K335" s="164"/>
      <c r="L335" s="164">
        <f aca="true" t="shared" si="41" ref="L335:Q335">L355+L356</f>
        <v>8897</v>
      </c>
      <c r="M335" s="164">
        <f t="shared" si="41"/>
        <v>8897</v>
      </c>
      <c r="N335" s="164">
        <f t="shared" si="41"/>
        <v>0</v>
      </c>
      <c r="O335" s="164">
        <f t="shared" si="41"/>
        <v>0</v>
      </c>
      <c r="P335" s="164">
        <f t="shared" si="41"/>
        <v>0</v>
      </c>
      <c r="Q335" s="256" t="e">
        <f t="shared" si="41"/>
        <v>#REF!</v>
      </c>
      <c r="T335" s="160"/>
      <c r="U335" s="160"/>
    </row>
    <row r="336" spans="1:21" ht="24.75" customHeight="1" hidden="1" outlineLevel="1">
      <c r="A336" s="161"/>
      <c r="B336" s="161"/>
      <c r="C336" s="161" t="s">
        <v>330</v>
      </c>
      <c r="D336" s="161" t="s">
        <v>310</v>
      </c>
      <c r="E336" s="161"/>
      <c r="F336" s="161"/>
      <c r="G336" s="161"/>
      <c r="H336" s="162"/>
      <c r="I336" s="162"/>
      <c r="J336" s="163"/>
      <c r="K336" s="164"/>
      <c r="L336" s="164">
        <f aca="true" t="shared" si="42" ref="L336:Q336">SUM(L357:L377)+L389+L390+L391+L392+L393+L394+L395+L396</f>
        <v>121973</v>
      </c>
      <c r="M336" s="164">
        <f t="shared" si="42"/>
        <v>121973</v>
      </c>
      <c r="N336" s="164">
        <f t="shared" si="42"/>
        <v>0</v>
      </c>
      <c r="O336" s="164">
        <f t="shared" si="42"/>
        <v>0</v>
      </c>
      <c r="P336" s="164">
        <f t="shared" si="42"/>
        <v>0</v>
      </c>
      <c r="Q336" s="256" t="e">
        <f t="shared" si="42"/>
        <v>#REF!</v>
      </c>
      <c r="T336" s="160"/>
      <c r="U336" s="160"/>
    </row>
    <row r="337" spans="1:21" ht="26.25" customHeight="1" hidden="1" collapsed="1">
      <c r="A337" s="179" t="s">
        <v>814</v>
      </c>
      <c r="B337" s="179" t="s">
        <v>394</v>
      </c>
      <c r="C337" s="284" t="s">
        <v>330</v>
      </c>
      <c r="D337" s="179" t="s">
        <v>292</v>
      </c>
      <c r="E337" s="179" t="s">
        <v>814</v>
      </c>
      <c r="F337" s="179" t="s">
        <v>867</v>
      </c>
      <c r="G337" s="179"/>
      <c r="H337" s="174"/>
      <c r="I337" s="174" t="e">
        <f>IF(#REF!=0,IF(#REF!=0,0,1),1)</f>
        <v>#REF!</v>
      </c>
      <c r="J337" s="175" t="s">
        <v>868</v>
      </c>
      <c r="K337" s="187"/>
      <c r="L337" s="188">
        <f aca="true" t="shared" si="43" ref="L337:L354">SUM(M337:P337)</f>
        <v>0</v>
      </c>
      <c r="M337" s="187">
        <v>0</v>
      </c>
      <c r="N337" s="187"/>
      <c r="O337" s="187"/>
      <c r="P337" s="188"/>
      <c r="Q337" s="178" t="e">
        <f>M337-#REF!</f>
        <v>#REF!</v>
      </c>
      <c r="T337" s="160"/>
      <c r="U337" s="160"/>
    </row>
    <row r="338" spans="1:21" ht="36.75" customHeight="1">
      <c r="A338" s="179" t="s">
        <v>814</v>
      </c>
      <c r="B338" s="179" t="s">
        <v>869</v>
      </c>
      <c r="C338" s="284" t="s">
        <v>330</v>
      </c>
      <c r="D338" s="179" t="s">
        <v>292</v>
      </c>
      <c r="E338" s="179" t="s">
        <v>814</v>
      </c>
      <c r="F338" s="179" t="s">
        <v>870</v>
      </c>
      <c r="G338" s="179" t="s">
        <v>409</v>
      </c>
      <c r="H338" s="174"/>
      <c r="I338" s="174" t="e">
        <f>IF(#REF!=0,IF(#REF!=0,0,1),1)</f>
        <v>#REF!</v>
      </c>
      <c r="J338" s="175" t="s">
        <v>871</v>
      </c>
      <c r="K338" s="187"/>
      <c r="L338" s="188">
        <f t="shared" si="43"/>
        <v>12408</v>
      </c>
      <c r="M338" s="187">
        <v>12213</v>
      </c>
      <c r="N338" s="187"/>
      <c r="O338" s="187">
        <v>195</v>
      </c>
      <c r="P338" s="188"/>
      <c r="Q338" s="178" t="e">
        <f>M338-#REF!</f>
        <v>#REF!</v>
      </c>
      <c r="T338" s="160"/>
      <c r="U338" s="160"/>
    </row>
    <row r="339" spans="1:21" ht="42.75" customHeight="1">
      <c r="A339" s="179" t="s">
        <v>814</v>
      </c>
      <c r="B339" s="179" t="s">
        <v>872</v>
      </c>
      <c r="C339" s="179" t="s">
        <v>330</v>
      </c>
      <c r="D339" s="179" t="s">
        <v>292</v>
      </c>
      <c r="E339" s="179" t="s">
        <v>814</v>
      </c>
      <c r="F339" s="179" t="s">
        <v>870</v>
      </c>
      <c r="G339" s="179" t="s">
        <v>409</v>
      </c>
      <c r="H339" s="174"/>
      <c r="I339" s="174" t="e">
        <f>IF(#REF!=0,IF(#REF!=0,0,1),1)</f>
        <v>#REF!</v>
      </c>
      <c r="J339" s="175" t="s">
        <v>873</v>
      </c>
      <c r="K339" s="187"/>
      <c r="L339" s="188">
        <f t="shared" si="43"/>
        <v>3951</v>
      </c>
      <c r="M339" s="187">
        <v>3931</v>
      </c>
      <c r="N339" s="187"/>
      <c r="O339" s="187">
        <v>20</v>
      </c>
      <c r="P339" s="188"/>
      <c r="Q339" s="178" t="e">
        <f>M339-#REF!</f>
        <v>#REF!</v>
      </c>
      <c r="T339" s="160"/>
      <c r="U339" s="160"/>
    </row>
    <row r="340" spans="1:21" ht="37.5" customHeight="1">
      <c r="A340" s="179" t="s">
        <v>814</v>
      </c>
      <c r="B340" s="179" t="s">
        <v>874</v>
      </c>
      <c r="C340" s="179" t="s">
        <v>330</v>
      </c>
      <c r="D340" s="179" t="s">
        <v>292</v>
      </c>
      <c r="E340" s="179" t="s">
        <v>814</v>
      </c>
      <c r="F340" s="179" t="s">
        <v>870</v>
      </c>
      <c r="G340" s="179" t="s">
        <v>409</v>
      </c>
      <c r="H340" s="174"/>
      <c r="I340" s="174" t="e">
        <f>IF(#REF!=0,IF(#REF!=0,0,1),1)</f>
        <v>#REF!</v>
      </c>
      <c r="J340" s="175" t="s">
        <v>875</v>
      </c>
      <c r="K340" s="187"/>
      <c r="L340" s="188">
        <f t="shared" si="43"/>
        <v>8532</v>
      </c>
      <c r="M340" s="187">
        <v>8512</v>
      </c>
      <c r="N340" s="187"/>
      <c r="O340" s="187">
        <v>20</v>
      </c>
      <c r="P340" s="188"/>
      <c r="Q340" s="178" t="e">
        <f>M340-#REF!</f>
        <v>#REF!</v>
      </c>
      <c r="T340" s="160"/>
      <c r="U340" s="160"/>
    </row>
    <row r="341" spans="1:21" ht="33" customHeight="1">
      <c r="A341" s="179" t="s">
        <v>814</v>
      </c>
      <c r="B341" s="179" t="s">
        <v>876</v>
      </c>
      <c r="C341" s="179" t="s">
        <v>330</v>
      </c>
      <c r="D341" s="179" t="s">
        <v>292</v>
      </c>
      <c r="E341" s="179" t="s">
        <v>814</v>
      </c>
      <c r="F341" s="179" t="s">
        <v>870</v>
      </c>
      <c r="G341" s="179" t="s">
        <v>409</v>
      </c>
      <c r="H341" s="174"/>
      <c r="I341" s="174" t="e">
        <f>IF(#REF!=0,IF(#REF!=0,0,1),1)</f>
        <v>#REF!</v>
      </c>
      <c r="J341" s="175" t="s">
        <v>877</v>
      </c>
      <c r="K341" s="187"/>
      <c r="L341" s="188">
        <f t="shared" si="43"/>
        <v>10635</v>
      </c>
      <c r="M341" s="187">
        <v>10339</v>
      </c>
      <c r="N341" s="187">
        <v>246</v>
      </c>
      <c r="O341" s="187">
        <v>50</v>
      </c>
      <c r="P341" s="188"/>
      <c r="Q341" s="178" t="e">
        <f>M341-#REF!</f>
        <v>#REF!</v>
      </c>
      <c r="T341" s="160"/>
      <c r="U341" s="160"/>
    </row>
    <row r="342" spans="1:21" ht="39.75" customHeight="1" hidden="1">
      <c r="A342" s="179" t="s">
        <v>814</v>
      </c>
      <c r="B342" s="179"/>
      <c r="C342" s="179" t="s">
        <v>330</v>
      </c>
      <c r="D342" s="179" t="s">
        <v>292</v>
      </c>
      <c r="E342" s="179" t="s">
        <v>814</v>
      </c>
      <c r="F342" s="179" t="s">
        <v>870</v>
      </c>
      <c r="G342" s="179" t="s">
        <v>409</v>
      </c>
      <c r="H342" s="174"/>
      <c r="I342" s="174" t="e">
        <f>IF(#REF!=0,IF(#REF!=0,0,1),1)</f>
        <v>#REF!</v>
      </c>
      <c r="J342" s="175" t="s">
        <v>878</v>
      </c>
      <c r="K342" s="187"/>
      <c r="L342" s="188">
        <f t="shared" si="43"/>
        <v>0</v>
      </c>
      <c r="M342" s="187">
        <v>0</v>
      </c>
      <c r="N342" s="187"/>
      <c r="O342" s="187"/>
      <c r="P342" s="188"/>
      <c r="Q342" s="178" t="e">
        <f>M342-#REF!</f>
        <v>#REF!</v>
      </c>
      <c r="T342" s="160"/>
      <c r="U342" s="160"/>
    </row>
    <row r="343" spans="1:21" ht="42.75" customHeight="1">
      <c r="A343" s="179" t="s">
        <v>814</v>
      </c>
      <c r="B343" s="179" t="s">
        <v>879</v>
      </c>
      <c r="C343" s="179" t="s">
        <v>330</v>
      </c>
      <c r="D343" s="179" t="s">
        <v>292</v>
      </c>
      <c r="E343" s="179" t="s">
        <v>814</v>
      </c>
      <c r="F343" s="179" t="s">
        <v>870</v>
      </c>
      <c r="G343" s="179" t="s">
        <v>409</v>
      </c>
      <c r="H343" s="174"/>
      <c r="I343" s="174" t="e">
        <f>IF(#REF!=0,IF(#REF!=0,0,1),1)</f>
        <v>#REF!</v>
      </c>
      <c r="J343" s="175" t="s">
        <v>880</v>
      </c>
      <c r="K343" s="187"/>
      <c r="L343" s="188">
        <f t="shared" si="43"/>
        <v>9423</v>
      </c>
      <c r="M343" s="187">
        <v>9333</v>
      </c>
      <c r="N343" s="187"/>
      <c r="O343" s="187">
        <v>90</v>
      </c>
      <c r="P343" s="188"/>
      <c r="Q343" s="178" t="e">
        <f>M343-#REF!</f>
        <v>#REF!</v>
      </c>
      <c r="T343" s="160"/>
      <c r="U343" s="160"/>
    </row>
    <row r="344" spans="1:21" ht="38.25" customHeight="1" hidden="1">
      <c r="A344" s="179" t="s">
        <v>814</v>
      </c>
      <c r="B344" s="179"/>
      <c r="C344" s="179" t="s">
        <v>330</v>
      </c>
      <c r="D344" s="179" t="s">
        <v>282</v>
      </c>
      <c r="E344" s="179" t="s">
        <v>814</v>
      </c>
      <c r="F344" s="179" t="s">
        <v>881</v>
      </c>
      <c r="G344" s="179" t="s">
        <v>882</v>
      </c>
      <c r="H344" s="174">
        <v>262</v>
      </c>
      <c r="I344" s="174" t="e">
        <f>IF(#REF!=0,IF(#REF!=0,0,1),1)</f>
        <v>#REF!</v>
      </c>
      <c r="J344" s="175" t="s">
        <v>883</v>
      </c>
      <c r="K344" s="176"/>
      <c r="L344" s="177">
        <f t="shared" si="43"/>
        <v>0</v>
      </c>
      <c r="M344" s="176">
        <v>0</v>
      </c>
      <c r="N344" s="176"/>
      <c r="O344" s="176"/>
      <c r="P344" s="177"/>
      <c r="Q344" s="178" t="e">
        <f>M344-#REF!</f>
        <v>#REF!</v>
      </c>
      <c r="T344" s="160"/>
      <c r="U344" s="160"/>
    </row>
    <row r="345" spans="1:21" ht="63.75" customHeight="1">
      <c r="A345" s="179" t="s">
        <v>814</v>
      </c>
      <c r="B345" s="179" t="s">
        <v>394</v>
      </c>
      <c r="C345" s="179" t="s">
        <v>330</v>
      </c>
      <c r="D345" s="179" t="s">
        <v>279</v>
      </c>
      <c r="E345" s="179" t="s">
        <v>814</v>
      </c>
      <c r="F345" s="179" t="s">
        <v>884</v>
      </c>
      <c r="G345" s="179" t="s">
        <v>885</v>
      </c>
      <c r="H345" s="174">
        <v>262</v>
      </c>
      <c r="I345" s="174" t="e">
        <f>IF(#REF!=0,IF(#REF!=0,0,1),1)</f>
        <v>#REF!</v>
      </c>
      <c r="J345" s="175" t="s">
        <v>886</v>
      </c>
      <c r="K345" s="176"/>
      <c r="L345" s="177">
        <f t="shared" si="43"/>
        <v>3956</v>
      </c>
      <c r="M345" s="176">
        <v>3956</v>
      </c>
      <c r="N345" s="176"/>
      <c r="O345" s="176"/>
      <c r="P345" s="177"/>
      <c r="Q345" s="178" t="e">
        <f>M345-#REF!</f>
        <v>#REF!</v>
      </c>
      <c r="T345" s="160"/>
      <c r="U345" s="160"/>
    </row>
    <row r="346" spans="1:21" ht="34.5" customHeight="1" hidden="1">
      <c r="A346" s="179" t="s">
        <v>814</v>
      </c>
      <c r="B346" s="179"/>
      <c r="C346" s="179" t="s">
        <v>330</v>
      </c>
      <c r="D346" s="179" t="s">
        <v>282</v>
      </c>
      <c r="E346" s="179" t="s">
        <v>814</v>
      </c>
      <c r="F346" s="179" t="s">
        <v>881</v>
      </c>
      <c r="G346" s="179" t="s">
        <v>887</v>
      </c>
      <c r="H346" s="174">
        <v>262</v>
      </c>
      <c r="I346" s="174" t="e">
        <f>IF(#REF!=0,IF(#REF!=0,0,1),1)</f>
        <v>#REF!</v>
      </c>
      <c r="J346" s="175" t="s">
        <v>888</v>
      </c>
      <c r="K346" s="176"/>
      <c r="L346" s="177">
        <f t="shared" si="43"/>
        <v>0</v>
      </c>
      <c r="M346" s="176">
        <v>0</v>
      </c>
      <c r="N346" s="176"/>
      <c r="O346" s="176"/>
      <c r="P346" s="177"/>
      <c r="Q346" s="178" t="e">
        <f>M346-#REF!</f>
        <v>#REF!</v>
      </c>
      <c r="T346" s="160"/>
      <c r="U346" s="160"/>
    </row>
    <row r="347" spans="1:21" ht="67.5" customHeight="1">
      <c r="A347" s="179" t="s">
        <v>814</v>
      </c>
      <c r="B347" s="179" t="s">
        <v>394</v>
      </c>
      <c r="C347" s="179" t="s">
        <v>330</v>
      </c>
      <c r="D347" s="179" t="s">
        <v>279</v>
      </c>
      <c r="E347" s="179" t="s">
        <v>814</v>
      </c>
      <c r="F347" s="179" t="s">
        <v>889</v>
      </c>
      <c r="G347" s="179" t="s">
        <v>887</v>
      </c>
      <c r="H347" s="174">
        <v>262</v>
      </c>
      <c r="I347" s="174" t="e">
        <f>IF(#REF!=0,IF(#REF!=0,0,1),1)</f>
        <v>#REF!</v>
      </c>
      <c r="J347" s="175" t="s">
        <v>890</v>
      </c>
      <c r="K347" s="176"/>
      <c r="L347" s="177">
        <f t="shared" si="43"/>
        <v>945</v>
      </c>
      <c r="M347" s="176">
        <v>945</v>
      </c>
      <c r="N347" s="176"/>
      <c r="O347" s="176"/>
      <c r="P347" s="177"/>
      <c r="Q347" s="178" t="e">
        <f>M347-#REF!</f>
        <v>#REF!</v>
      </c>
      <c r="T347" s="160"/>
      <c r="U347" s="160"/>
    </row>
    <row r="348" spans="1:21" ht="39" customHeight="1" hidden="1">
      <c r="A348" s="179" t="s">
        <v>814</v>
      </c>
      <c r="B348" s="179"/>
      <c r="C348" s="179" t="s">
        <v>330</v>
      </c>
      <c r="D348" s="179" t="s">
        <v>282</v>
      </c>
      <c r="E348" s="179" t="s">
        <v>814</v>
      </c>
      <c r="F348" s="179" t="s">
        <v>891</v>
      </c>
      <c r="G348" s="179" t="s">
        <v>887</v>
      </c>
      <c r="H348" s="174">
        <v>262</v>
      </c>
      <c r="I348" s="174" t="e">
        <f>IF(#REF!=0,IF(#REF!=0,0,1),1)</f>
        <v>#REF!</v>
      </c>
      <c r="J348" s="175" t="s">
        <v>892</v>
      </c>
      <c r="K348" s="176"/>
      <c r="L348" s="177">
        <f t="shared" si="43"/>
        <v>0</v>
      </c>
      <c r="M348" s="176">
        <v>0</v>
      </c>
      <c r="N348" s="176"/>
      <c r="O348" s="176"/>
      <c r="P348" s="177"/>
      <c r="Q348" s="178" t="e">
        <f>M348-#REF!</f>
        <v>#REF!</v>
      </c>
      <c r="T348" s="160"/>
      <c r="U348" s="160"/>
    </row>
    <row r="349" spans="1:21" ht="48" customHeight="1">
      <c r="A349" s="179" t="s">
        <v>814</v>
      </c>
      <c r="B349" s="179" t="s">
        <v>394</v>
      </c>
      <c r="C349" s="179" t="s">
        <v>330</v>
      </c>
      <c r="D349" s="179" t="s">
        <v>279</v>
      </c>
      <c r="E349" s="179" t="s">
        <v>814</v>
      </c>
      <c r="F349" s="179" t="s">
        <v>893</v>
      </c>
      <c r="G349" s="179" t="s">
        <v>887</v>
      </c>
      <c r="H349" s="174">
        <v>262</v>
      </c>
      <c r="I349" s="174" t="e">
        <f>IF(#REF!=0,IF(#REF!=0,0,1),1)</f>
        <v>#REF!</v>
      </c>
      <c r="J349" s="175" t="s">
        <v>894</v>
      </c>
      <c r="K349" s="176"/>
      <c r="L349" s="177">
        <f t="shared" si="43"/>
        <v>4002</v>
      </c>
      <c r="M349" s="176">
        <v>4002</v>
      </c>
      <c r="N349" s="176"/>
      <c r="O349" s="176"/>
      <c r="P349" s="177"/>
      <c r="Q349" s="178" t="e">
        <f>M349-#REF!</f>
        <v>#REF!</v>
      </c>
      <c r="T349" s="160"/>
      <c r="U349" s="160"/>
    </row>
    <row r="350" spans="1:21" ht="24.75" customHeight="1" hidden="1">
      <c r="A350" s="179" t="s">
        <v>814</v>
      </c>
      <c r="B350" s="179"/>
      <c r="C350" s="179" t="s">
        <v>330</v>
      </c>
      <c r="D350" s="179" t="s">
        <v>282</v>
      </c>
      <c r="E350" s="179" t="s">
        <v>814</v>
      </c>
      <c r="F350" s="179" t="s">
        <v>895</v>
      </c>
      <c r="G350" s="179" t="s">
        <v>896</v>
      </c>
      <c r="H350" s="174"/>
      <c r="I350" s="174" t="e">
        <f>IF(#REF!=0,IF(#REF!=0,0,1),1)</f>
        <v>#REF!</v>
      </c>
      <c r="J350" s="175" t="s">
        <v>897</v>
      </c>
      <c r="K350" s="187"/>
      <c r="L350" s="188">
        <f t="shared" si="43"/>
        <v>0</v>
      </c>
      <c r="M350" s="187">
        <v>0</v>
      </c>
      <c r="N350" s="187"/>
      <c r="O350" s="187"/>
      <c r="P350" s="188"/>
      <c r="Q350" s="178" t="e">
        <f>M350-#REF!</f>
        <v>#REF!</v>
      </c>
      <c r="T350" s="160"/>
      <c r="U350" s="160"/>
    </row>
    <row r="351" spans="1:21" ht="41.25" customHeight="1">
      <c r="A351" s="179" t="s">
        <v>814</v>
      </c>
      <c r="B351" s="179" t="s">
        <v>394</v>
      </c>
      <c r="C351" s="179" t="s">
        <v>330</v>
      </c>
      <c r="D351" s="179" t="s">
        <v>282</v>
      </c>
      <c r="E351" s="179" t="s">
        <v>814</v>
      </c>
      <c r="F351" s="179" t="s">
        <v>898</v>
      </c>
      <c r="G351" s="179" t="s">
        <v>899</v>
      </c>
      <c r="H351" s="174"/>
      <c r="I351" s="174" t="e">
        <f>IF(#REF!=0,IF(#REF!=0,0,1),1)</f>
        <v>#REF!</v>
      </c>
      <c r="J351" s="175" t="s">
        <v>900</v>
      </c>
      <c r="K351" s="176"/>
      <c r="L351" s="177">
        <f t="shared" si="43"/>
        <v>11278</v>
      </c>
      <c r="M351" s="176">
        <v>11278</v>
      </c>
      <c r="N351" s="176"/>
      <c r="O351" s="176"/>
      <c r="P351" s="177"/>
      <c r="Q351" s="178" t="e">
        <f>M351-#REF!</f>
        <v>#REF!</v>
      </c>
      <c r="T351" s="160"/>
      <c r="U351" s="160"/>
    </row>
    <row r="352" spans="1:21" ht="55.5" customHeight="1">
      <c r="A352" s="179" t="s">
        <v>814</v>
      </c>
      <c r="B352" s="179" t="s">
        <v>394</v>
      </c>
      <c r="C352" s="179" t="s">
        <v>330</v>
      </c>
      <c r="D352" s="179" t="s">
        <v>282</v>
      </c>
      <c r="E352" s="179" t="s">
        <v>814</v>
      </c>
      <c r="F352" s="179" t="s">
        <v>901</v>
      </c>
      <c r="G352" s="179" t="s">
        <v>899</v>
      </c>
      <c r="H352" s="174"/>
      <c r="I352" s="174" t="e">
        <f>IF(#REF!=0,IF(#REF!=0,0,1),1)</f>
        <v>#REF!</v>
      </c>
      <c r="J352" s="175" t="s">
        <v>902</v>
      </c>
      <c r="K352" s="176"/>
      <c r="L352" s="177">
        <f t="shared" si="43"/>
        <v>77616</v>
      </c>
      <c r="M352" s="176">
        <v>77616</v>
      </c>
      <c r="N352" s="176"/>
      <c r="O352" s="176"/>
      <c r="P352" s="177"/>
      <c r="Q352" s="178" t="e">
        <f>M352-#REF!</f>
        <v>#REF!</v>
      </c>
      <c r="T352" s="160"/>
      <c r="U352" s="160"/>
    </row>
    <row r="353" spans="1:21" ht="38.25" customHeight="1" hidden="1">
      <c r="A353" s="179" t="s">
        <v>814</v>
      </c>
      <c r="B353" s="179"/>
      <c r="C353" s="179" t="s">
        <v>330</v>
      </c>
      <c r="D353" s="179" t="s">
        <v>282</v>
      </c>
      <c r="E353" s="179" t="s">
        <v>814</v>
      </c>
      <c r="F353" s="179" t="s">
        <v>895</v>
      </c>
      <c r="G353" s="179" t="s">
        <v>903</v>
      </c>
      <c r="H353" s="174">
        <v>262</v>
      </c>
      <c r="I353" s="174" t="e">
        <f>IF(#REF!=0,IF(#REF!=0,0,1),1)</f>
        <v>#REF!</v>
      </c>
      <c r="J353" s="175" t="s">
        <v>904</v>
      </c>
      <c r="K353" s="176"/>
      <c r="L353" s="177">
        <f t="shared" si="43"/>
        <v>0</v>
      </c>
      <c r="M353" s="176">
        <v>0</v>
      </c>
      <c r="N353" s="176"/>
      <c r="O353" s="176"/>
      <c r="P353" s="177"/>
      <c r="Q353" s="178" t="e">
        <f>M353-#REF!</f>
        <v>#REF!</v>
      </c>
      <c r="T353" s="160"/>
      <c r="U353" s="160"/>
    </row>
    <row r="354" spans="1:21" ht="48" customHeight="1">
      <c r="A354" s="179" t="s">
        <v>814</v>
      </c>
      <c r="B354" s="179" t="s">
        <v>394</v>
      </c>
      <c r="C354" s="179" t="s">
        <v>330</v>
      </c>
      <c r="D354" s="179" t="s">
        <v>282</v>
      </c>
      <c r="E354" s="179" t="s">
        <v>814</v>
      </c>
      <c r="F354" s="179" t="s">
        <v>905</v>
      </c>
      <c r="G354" s="179" t="s">
        <v>903</v>
      </c>
      <c r="H354" s="174">
        <v>262</v>
      </c>
      <c r="I354" s="174" t="e">
        <f>IF(#REF!=0,IF(#REF!=0,0,1),1)</f>
        <v>#REF!</v>
      </c>
      <c r="J354" s="175" t="s">
        <v>906</v>
      </c>
      <c r="K354" s="176"/>
      <c r="L354" s="177">
        <f t="shared" si="43"/>
        <v>35256</v>
      </c>
      <c r="M354" s="176">
        <v>35256</v>
      </c>
      <c r="N354" s="176"/>
      <c r="O354" s="176"/>
      <c r="P354" s="177"/>
      <c r="Q354" s="178" t="e">
        <f>M354-#REF!</f>
        <v>#REF!</v>
      </c>
      <c r="T354" s="160"/>
      <c r="U354" s="160"/>
    </row>
    <row r="355" spans="1:21" ht="54" hidden="1">
      <c r="A355" s="179" t="s">
        <v>814</v>
      </c>
      <c r="B355" s="179"/>
      <c r="C355" s="179" t="s">
        <v>330</v>
      </c>
      <c r="D355" s="179" t="s">
        <v>284</v>
      </c>
      <c r="E355" s="179" t="s">
        <v>814</v>
      </c>
      <c r="F355" s="179" t="s">
        <v>907</v>
      </c>
      <c r="G355" s="179" t="s">
        <v>899</v>
      </c>
      <c r="H355" s="174">
        <v>262</v>
      </c>
      <c r="I355" s="174"/>
      <c r="J355" s="175" t="s">
        <v>908</v>
      </c>
      <c r="K355" s="176"/>
      <c r="L355" s="177"/>
      <c r="M355" s="176">
        <v>0</v>
      </c>
      <c r="N355" s="176"/>
      <c r="O355" s="176"/>
      <c r="P355" s="177"/>
      <c r="Q355" s="178" t="e">
        <f>M355-#REF!</f>
        <v>#REF!</v>
      </c>
      <c r="T355" s="160"/>
      <c r="U355" s="160"/>
    </row>
    <row r="356" spans="1:21" ht="44.25" customHeight="1">
      <c r="A356" s="179" t="s">
        <v>567</v>
      </c>
      <c r="B356" s="179" t="s">
        <v>391</v>
      </c>
      <c r="C356" s="179" t="s">
        <v>330</v>
      </c>
      <c r="D356" s="179" t="s">
        <v>284</v>
      </c>
      <c r="E356" s="179" t="s">
        <v>814</v>
      </c>
      <c r="F356" s="179" t="s">
        <v>909</v>
      </c>
      <c r="G356" s="179" t="s">
        <v>910</v>
      </c>
      <c r="H356" s="174">
        <v>262</v>
      </c>
      <c r="I356" s="174" t="e">
        <f>IF(#REF!=0,IF(#REF!=0,0,1),1)</f>
        <v>#REF!</v>
      </c>
      <c r="J356" s="175" t="s">
        <v>911</v>
      </c>
      <c r="K356" s="187"/>
      <c r="L356" s="188">
        <f aca="true" t="shared" si="44" ref="L356:L396">SUM(M356:P356)</f>
        <v>8897</v>
      </c>
      <c r="M356" s="187">
        <v>8897</v>
      </c>
      <c r="N356" s="187"/>
      <c r="O356" s="187"/>
      <c r="P356" s="188"/>
      <c r="Q356" s="178" t="e">
        <f>M356-#REF!</f>
        <v>#REF!</v>
      </c>
      <c r="T356" s="160"/>
      <c r="U356" s="160"/>
    </row>
    <row r="357" spans="1:21" ht="33" customHeight="1">
      <c r="A357" s="172" t="s">
        <v>814</v>
      </c>
      <c r="B357" s="172" t="s">
        <v>394</v>
      </c>
      <c r="C357" s="179" t="s">
        <v>330</v>
      </c>
      <c r="D357" s="172" t="s">
        <v>282</v>
      </c>
      <c r="E357" s="172" t="s">
        <v>814</v>
      </c>
      <c r="F357" s="172" t="s">
        <v>912</v>
      </c>
      <c r="G357" s="172" t="s">
        <v>899</v>
      </c>
      <c r="H357" s="173">
        <v>262</v>
      </c>
      <c r="I357" s="174" t="e">
        <f>IF(#REF!=0,IF(#REF!=0,0,1),1)</f>
        <v>#REF!</v>
      </c>
      <c r="J357" s="175" t="s">
        <v>913</v>
      </c>
      <c r="K357" s="187"/>
      <c r="L357" s="188">
        <f t="shared" si="44"/>
        <v>877</v>
      </c>
      <c r="M357" s="187">
        <v>877</v>
      </c>
      <c r="N357" s="187"/>
      <c r="O357" s="187"/>
      <c r="P357" s="188"/>
      <c r="Q357" s="178" t="e">
        <f>M357-#REF!</f>
        <v>#REF!</v>
      </c>
      <c r="T357" s="160"/>
      <c r="U357" s="160"/>
    </row>
    <row r="358" spans="1:21" ht="46.5" customHeight="1" hidden="1">
      <c r="A358" s="172" t="s">
        <v>814</v>
      </c>
      <c r="B358" s="172"/>
      <c r="C358" s="179" t="s">
        <v>330</v>
      </c>
      <c r="D358" s="172" t="s">
        <v>310</v>
      </c>
      <c r="E358" s="172" t="s">
        <v>814</v>
      </c>
      <c r="F358" s="172" t="s">
        <v>895</v>
      </c>
      <c r="G358" s="172" t="s">
        <v>914</v>
      </c>
      <c r="H358" s="173">
        <v>262</v>
      </c>
      <c r="I358" s="174" t="e">
        <f>IF(#REF!=0,IF(#REF!=0,0,1),1)</f>
        <v>#REF!</v>
      </c>
      <c r="J358" s="175" t="s">
        <v>915</v>
      </c>
      <c r="K358" s="187"/>
      <c r="L358" s="188">
        <f t="shared" si="44"/>
        <v>0</v>
      </c>
      <c r="M358" s="187">
        <v>0</v>
      </c>
      <c r="N358" s="187"/>
      <c r="O358" s="187"/>
      <c r="P358" s="188"/>
      <c r="Q358" s="178" t="e">
        <f>M358-#REF!</f>
        <v>#REF!</v>
      </c>
      <c r="T358" s="160"/>
      <c r="U358" s="160"/>
    </row>
    <row r="359" spans="1:21" ht="31.5" customHeight="1">
      <c r="A359" s="172" t="s">
        <v>814</v>
      </c>
      <c r="B359" s="172" t="s">
        <v>394</v>
      </c>
      <c r="C359" s="172" t="s">
        <v>330</v>
      </c>
      <c r="D359" s="172" t="s">
        <v>282</v>
      </c>
      <c r="E359" s="172" t="s">
        <v>814</v>
      </c>
      <c r="F359" s="172" t="s">
        <v>916</v>
      </c>
      <c r="G359" s="172" t="s">
        <v>899</v>
      </c>
      <c r="H359" s="173">
        <v>262</v>
      </c>
      <c r="I359" s="174" t="e">
        <f>IF(#REF!=0,IF(#REF!=0,0,1),1)</f>
        <v>#REF!</v>
      </c>
      <c r="J359" s="175" t="s">
        <v>917</v>
      </c>
      <c r="K359" s="187"/>
      <c r="L359" s="188">
        <f t="shared" si="44"/>
        <v>168</v>
      </c>
      <c r="M359" s="187">
        <v>168</v>
      </c>
      <c r="N359" s="187"/>
      <c r="O359" s="187"/>
      <c r="P359" s="188"/>
      <c r="Q359" s="178" t="e">
        <f>M359-#REF!</f>
        <v>#REF!</v>
      </c>
      <c r="T359" s="160"/>
      <c r="U359" s="160"/>
    </row>
    <row r="360" spans="1:21" ht="30.75" customHeight="1" hidden="1">
      <c r="A360" s="172" t="s">
        <v>814</v>
      </c>
      <c r="B360" s="172"/>
      <c r="C360" s="172" t="s">
        <v>330</v>
      </c>
      <c r="D360" s="172" t="s">
        <v>282</v>
      </c>
      <c r="E360" s="172" t="s">
        <v>814</v>
      </c>
      <c r="F360" s="172" t="s">
        <v>516</v>
      </c>
      <c r="G360" s="172" t="s">
        <v>494</v>
      </c>
      <c r="H360" s="173">
        <v>262</v>
      </c>
      <c r="I360" s="174" t="e">
        <f>IF(#REF!=0,IF(#REF!=0,0,1),1)</f>
        <v>#REF!</v>
      </c>
      <c r="J360" s="175" t="s">
        <v>918</v>
      </c>
      <c r="K360" s="187"/>
      <c r="L360" s="188">
        <f t="shared" si="44"/>
        <v>0</v>
      </c>
      <c r="M360" s="187">
        <v>0</v>
      </c>
      <c r="N360" s="187"/>
      <c r="O360" s="187"/>
      <c r="P360" s="188"/>
      <c r="Q360" s="178" t="e">
        <f>M360-#REF!</f>
        <v>#REF!</v>
      </c>
      <c r="T360" s="160"/>
      <c r="U360" s="160"/>
    </row>
    <row r="361" spans="1:21" ht="54">
      <c r="A361" s="172" t="s">
        <v>814</v>
      </c>
      <c r="B361" s="172" t="s">
        <v>394</v>
      </c>
      <c r="C361" s="172" t="s">
        <v>330</v>
      </c>
      <c r="D361" s="172" t="s">
        <v>282</v>
      </c>
      <c r="E361" s="172" t="s">
        <v>814</v>
      </c>
      <c r="F361" s="172" t="s">
        <v>919</v>
      </c>
      <c r="G361" s="172" t="s">
        <v>899</v>
      </c>
      <c r="H361" s="173">
        <v>262</v>
      </c>
      <c r="I361" s="174" t="e">
        <f>IF(#REF!=0,IF(#REF!=0,0,1),1)</f>
        <v>#REF!</v>
      </c>
      <c r="J361" s="175" t="s">
        <v>920</v>
      </c>
      <c r="K361" s="187"/>
      <c r="L361" s="188">
        <f t="shared" si="44"/>
        <v>2802</v>
      </c>
      <c r="M361" s="187">
        <v>2802</v>
      </c>
      <c r="N361" s="187"/>
      <c r="O361" s="187"/>
      <c r="P361" s="188"/>
      <c r="Q361" s="178" t="e">
        <f>M361-#REF!</f>
        <v>#REF!</v>
      </c>
      <c r="T361" s="160"/>
      <c r="U361" s="160"/>
    </row>
    <row r="362" spans="1:21" ht="54" hidden="1">
      <c r="A362" s="172" t="s">
        <v>814</v>
      </c>
      <c r="B362" s="172"/>
      <c r="C362" s="172" t="s">
        <v>330</v>
      </c>
      <c r="D362" s="172" t="s">
        <v>282</v>
      </c>
      <c r="E362" s="172" t="s">
        <v>814</v>
      </c>
      <c r="F362" s="172" t="s">
        <v>895</v>
      </c>
      <c r="G362" s="172" t="s">
        <v>914</v>
      </c>
      <c r="H362" s="173">
        <v>262</v>
      </c>
      <c r="I362" s="174" t="e">
        <f>IF(#REF!=0,IF(#REF!=0,0,1),1)</f>
        <v>#REF!</v>
      </c>
      <c r="J362" s="175" t="s">
        <v>921</v>
      </c>
      <c r="K362" s="187"/>
      <c r="L362" s="188">
        <f t="shared" si="44"/>
        <v>0</v>
      </c>
      <c r="M362" s="187">
        <v>0</v>
      </c>
      <c r="N362" s="187"/>
      <c r="O362" s="187"/>
      <c r="P362" s="188"/>
      <c r="Q362" s="178" t="e">
        <f>M362-#REF!</f>
        <v>#REF!</v>
      </c>
      <c r="T362" s="160"/>
      <c r="U362" s="160"/>
    </row>
    <row r="363" spans="1:21" ht="36">
      <c r="A363" s="179" t="s">
        <v>814</v>
      </c>
      <c r="B363" s="179" t="s">
        <v>831</v>
      </c>
      <c r="C363" s="172" t="s">
        <v>330</v>
      </c>
      <c r="D363" s="172" t="s">
        <v>282</v>
      </c>
      <c r="E363" s="179" t="s">
        <v>814</v>
      </c>
      <c r="F363" s="172" t="s">
        <v>922</v>
      </c>
      <c r="G363" s="179" t="s">
        <v>899</v>
      </c>
      <c r="H363" s="174">
        <v>262</v>
      </c>
      <c r="I363" s="174" t="e">
        <f>IF(#REF!=0,IF(#REF!=0,0,1),1)</f>
        <v>#REF!</v>
      </c>
      <c r="J363" s="175" t="s">
        <v>923</v>
      </c>
      <c r="K363" s="187"/>
      <c r="L363" s="188">
        <f t="shared" si="44"/>
        <v>1000</v>
      </c>
      <c r="M363" s="187">
        <v>1000</v>
      </c>
      <c r="N363" s="187"/>
      <c r="O363" s="187"/>
      <c r="P363" s="188"/>
      <c r="Q363" s="178" t="e">
        <f>M363-#REF!</f>
        <v>#REF!</v>
      </c>
      <c r="T363" s="160"/>
      <c r="U363" s="160"/>
    </row>
    <row r="364" spans="1:21" ht="36">
      <c r="A364" s="179" t="s">
        <v>814</v>
      </c>
      <c r="B364" s="179" t="s">
        <v>831</v>
      </c>
      <c r="C364" s="172" t="s">
        <v>330</v>
      </c>
      <c r="D364" s="172" t="s">
        <v>282</v>
      </c>
      <c r="E364" s="179" t="s">
        <v>814</v>
      </c>
      <c r="F364" s="172" t="s">
        <v>924</v>
      </c>
      <c r="G364" s="172" t="s">
        <v>899</v>
      </c>
      <c r="H364" s="174">
        <v>262</v>
      </c>
      <c r="I364" s="174" t="e">
        <f>IF(#REF!=0,IF(#REF!=0,0,1),1)</f>
        <v>#REF!</v>
      </c>
      <c r="J364" s="175" t="s">
        <v>925</v>
      </c>
      <c r="K364" s="187"/>
      <c r="L364" s="188">
        <f t="shared" si="44"/>
        <v>257</v>
      </c>
      <c r="M364" s="187">
        <v>257</v>
      </c>
      <c r="N364" s="187"/>
      <c r="O364" s="187"/>
      <c r="P364" s="188"/>
      <c r="Q364" s="178" t="e">
        <f>M364-#REF!</f>
        <v>#REF!</v>
      </c>
      <c r="S364">
        <v>300</v>
      </c>
      <c r="T364" s="160"/>
      <c r="U364" s="160"/>
    </row>
    <row r="365" spans="1:21" s="236" customFormat="1" ht="36" hidden="1">
      <c r="A365" s="179" t="s">
        <v>814</v>
      </c>
      <c r="B365" s="179"/>
      <c r="C365" s="179" t="s">
        <v>330</v>
      </c>
      <c r="D365" s="172" t="s">
        <v>282</v>
      </c>
      <c r="E365" s="179" t="s">
        <v>814</v>
      </c>
      <c r="F365" s="172" t="s">
        <v>926</v>
      </c>
      <c r="G365" s="172" t="s">
        <v>899</v>
      </c>
      <c r="H365" s="174">
        <v>262</v>
      </c>
      <c r="I365" s="174" t="e">
        <f>IF(#REF!=0,IF(#REF!=0,0,1),1)</f>
        <v>#REF!</v>
      </c>
      <c r="J365" s="175" t="s">
        <v>927</v>
      </c>
      <c r="K365" s="187"/>
      <c r="L365" s="188">
        <f t="shared" si="44"/>
        <v>0</v>
      </c>
      <c r="M365" s="187">
        <v>0</v>
      </c>
      <c r="N365" s="187"/>
      <c r="O365" s="187"/>
      <c r="P365" s="188"/>
      <c r="Q365" s="178" t="e">
        <f>M365-#REF!</f>
        <v>#REF!</v>
      </c>
      <c r="T365" s="160"/>
      <c r="U365" s="160"/>
    </row>
    <row r="366" spans="1:21" ht="36">
      <c r="A366" s="179" t="s">
        <v>814</v>
      </c>
      <c r="B366" s="179" t="s">
        <v>831</v>
      </c>
      <c r="C366" s="179" t="s">
        <v>330</v>
      </c>
      <c r="D366" s="172" t="s">
        <v>282</v>
      </c>
      <c r="E366" s="179" t="s">
        <v>814</v>
      </c>
      <c r="F366" s="172" t="s">
        <v>928</v>
      </c>
      <c r="G366" s="172" t="s">
        <v>899</v>
      </c>
      <c r="H366" s="174">
        <v>262</v>
      </c>
      <c r="I366" s="174" t="e">
        <f>IF(#REF!=0,IF(#REF!=0,0,1),1)</f>
        <v>#REF!</v>
      </c>
      <c r="J366" s="175" t="s">
        <v>929</v>
      </c>
      <c r="K366" s="187"/>
      <c r="L366" s="188">
        <f t="shared" si="44"/>
        <v>28</v>
      </c>
      <c r="M366" s="187">
        <v>28</v>
      </c>
      <c r="N366" s="187"/>
      <c r="O366" s="187"/>
      <c r="P366" s="188"/>
      <c r="Q366" s="178" t="e">
        <f>M366-#REF!</f>
        <v>#REF!</v>
      </c>
      <c r="S366">
        <v>15</v>
      </c>
      <c r="T366" s="160"/>
      <c r="U366" s="160"/>
    </row>
    <row r="367" spans="1:21" ht="36">
      <c r="A367" s="179" t="s">
        <v>814</v>
      </c>
      <c r="B367" s="179" t="s">
        <v>831</v>
      </c>
      <c r="C367" s="179" t="s">
        <v>330</v>
      </c>
      <c r="D367" s="172" t="s">
        <v>282</v>
      </c>
      <c r="E367" s="179" t="s">
        <v>814</v>
      </c>
      <c r="F367" s="172" t="s">
        <v>930</v>
      </c>
      <c r="G367" s="172" t="s">
        <v>899</v>
      </c>
      <c r="H367" s="174">
        <v>262</v>
      </c>
      <c r="I367" s="174" t="e">
        <f>IF(#REF!=0,IF(#REF!=0,0,1),1)</f>
        <v>#REF!</v>
      </c>
      <c r="J367" s="175" t="s">
        <v>931</v>
      </c>
      <c r="K367" s="187"/>
      <c r="L367" s="188">
        <f t="shared" si="44"/>
        <v>14</v>
      </c>
      <c r="M367" s="187">
        <v>14</v>
      </c>
      <c r="N367" s="187"/>
      <c r="O367" s="187"/>
      <c r="P367" s="188"/>
      <c r="Q367" s="178" t="e">
        <f>M367-#REF!</f>
        <v>#REF!</v>
      </c>
      <c r="T367" s="160"/>
      <c r="U367" s="160"/>
    </row>
    <row r="368" spans="1:21" ht="36">
      <c r="A368" s="179" t="s">
        <v>814</v>
      </c>
      <c r="B368" s="179" t="s">
        <v>814</v>
      </c>
      <c r="C368" s="179" t="s">
        <v>330</v>
      </c>
      <c r="D368" s="172" t="s">
        <v>282</v>
      </c>
      <c r="E368" s="179" t="s">
        <v>814</v>
      </c>
      <c r="F368" s="172" t="s">
        <v>922</v>
      </c>
      <c r="G368" s="172" t="s">
        <v>899</v>
      </c>
      <c r="H368" s="199">
        <v>262</v>
      </c>
      <c r="I368" s="199" t="e">
        <f>IF(#REF!=0,IF(#REF!=0,0,1),1)</f>
        <v>#REF!</v>
      </c>
      <c r="J368" s="175" t="s">
        <v>932</v>
      </c>
      <c r="K368" s="187"/>
      <c r="L368" s="188">
        <f t="shared" si="44"/>
        <v>54</v>
      </c>
      <c r="M368" s="187">
        <v>54</v>
      </c>
      <c r="N368" s="187"/>
      <c r="O368" s="187"/>
      <c r="P368" s="188"/>
      <c r="Q368" s="178" t="e">
        <f>M368-#REF!</f>
        <v>#REF!</v>
      </c>
      <c r="S368">
        <v>20</v>
      </c>
      <c r="T368" s="160"/>
      <c r="U368" s="160"/>
    </row>
    <row r="369" spans="1:21" ht="36">
      <c r="A369" s="179" t="s">
        <v>814</v>
      </c>
      <c r="B369" s="179" t="s">
        <v>814</v>
      </c>
      <c r="C369" s="179" t="s">
        <v>330</v>
      </c>
      <c r="D369" s="172" t="s">
        <v>282</v>
      </c>
      <c r="E369" s="179" t="s">
        <v>814</v>
      </c>
      <c r="F369" s="172" t="s">
        <v>924</v>
      </c>
      <c r="G369" s="172" t="s">
        <v>899</v>
      </c>
      <c r="H369" s="174">
        <v>262</v>
      </c>
      <c r="I369" s="174" t="e">
        <f>IF(#REF!=0,IF(#REF!=0,0,1),1)</f>
        <v>#REF!</v>
      </c>
      <c r="J369" s="175" t="s">
        <v>933</v>
      </c>
      <c r="K369" s="187"/>
      <c r="L369" s="188">
        <f t="shared" si="44"/>
        <v>5</v>
      </c>
      <c r="M369" s="187">
        <v>5</v>
      </c>
      <c r="N369" s="187"/>
      <c r="O369" s="187"/>
      <c r="P369" s="188"/>
      <c r="Q369" s="178" t="e">
        <f>M369-#REF!</f>
        <v>#REF!</v>
      </c>
      <c r="S369">
        <v>15</v>
      </c>
      <c r="T369" s="160"/>
      <c r="U369" s="160"/>
    </row>
    <row r="370" spans="1:21" ht="36">
      <c r="A370" s="179" t="s">
        <v>814</v>
      </c>
      <c r="B370" s="179" t="s">
        <v>814</v>
      </c>
      <c r="C370" s="179" t="s">
        <v>330</v>
      </c>
      <c r="D370" s="172" t="s">
        <v>282</v>
      </c>
      <c r="E370" s="179"/>
      <c r="F370" s="172" t="s">
        <v>928</v>
      </c>
      <c r="G370" s="172" t="s">
        <v>899</v>
      </c>
      <c r="H370" s="174">
        <v>262</v>
      </c>
      <c r="I370" s="174"/>
      <c r="J370" s="175" t="s">
        <v>934</v>
      </c>
      <c r="K370" s="187"/>
      <c r="L370" s="188">
        <f t="shared" si="44"/>
        <v>6</v>
      </c>
      <c r="M370" s="187">
        <v>6</v>
      </c>
      <c r="N370" s="187"/>
      <c r="O370" s="187"/>
      <c r="P370" s="188"/>
      <c r="Q370" s="178"/>
      <c r="S370">
        <v>0</v>
      </c>
      <c r="T370" s="160"/>
      <c r="U370" s="160"/>
    </row>
    <row r="371" spans="1:21" ht="54">
      <c r="A371" s="172" t="s">
        <v>814</v>
      </c>
      <c r="B371" s="172" t="s">
        <v>498</v>
      </c>
      <c r="C371" s="179" t="s">
        <v>330</v>
      </c>
      <c r="D371" s="172" t="s">
        <v>282</v>
      </c>
      <c r="E371" s="172" t="s">
        <v>814</v>
      </c>
      <c r="F371" s="172" t="s">
        <v>916</v>
      </c>
      <c r="G371" s="172" t="s">
        <v>899</v>
      </c>
      <c r="H371" s="173">
        <v>262</v>
      </c>
      <c r="I371" s="174" t="e">
        <f>IF(#REF!=0,IF(#REF!=0,0,1),1)</f>
        <v>#REF!</v>
      </c>
      <c r="J371" s="175" t="s">
        <v>935</v>
      </c>
      <c r="K371" s="187"/>
      <c r="L371" s="188">
        <f t="shared" si="44"/>
        <v>9</v>
      </c>
      <c r="M371" s="187">
        <v>9</v>
      </c>
      <c r="N371" s="187"/>
      <c r="O371" s="187"/>
      <c r="P371" s="188"/>
      <c r="Q371" s="178" t="e">
        <f>M371-#REF!</f>
        <v>#REF!</v>
      </c>
      <c r="T371" s="160"/>
      <c r="U371" s="160"/>
    </row>
    <row r="372" spans="1:21" ht="54" hidden="1">
      <c r="A372" s="172" t="s">
        <v>814</v>
      </c>
      <c r="B372" s="172"/>
      <c r="C372" s="179" t="s">
        <v>330</v>
      </c>
      <c r="D372" s="172" t="s">
        <v>282</v>
      </c>
      <c r="E372" s="172" t="s">
        <v>814</v>
      </c>
      <c r="F372" s="172" t="s">
        <v>926</v>
      </c>
      <c r="G372" s="172" t="s">
        <v>899</v>
      </c>
      <c r="H372" s="173">
        <v>262</v>
      </c>
      <c r="I372" s="174" t="e">
        <f>IF(#REF!=0,IF(#REF!=0,0,1),1)</f>
        <v>#REF!</v>
      </c>
      <c r="J372" s="175" t="s">
        <v>936</v>
      </c>
      <c r="K372" s="187"/>
      <c r="L372" s="188">
        <f t="shared" si="44"/>
        <v>0</v>
      </c>
      <c r="M372" s="187">
        <v>0</v>
      </c>
      <c r="N372" s="187"/>
      <c r="O372" s="187"/>
      <c r="P372" s="188"/>
      <c r="Q372" s="178" t="e">
        <f>M372-#REF!</f>
        <v>#REF!</v>
      </c>
      <c r="T372" s="160"/>
      <c r="U372" s="160"/>
    </row>
    <row r="373" spans="1:21" ht="54">
      <c r="A373" s="172" t="s">
        <v>814</v>
      </c>
      <c r="B373" s="172" t="s">
        <v>498</v>
      </c>
      <c r="C373" s="172" t="s">
        <v>330</v>
      </c>
      <c r="D373" s="172" t="s">
        <v>282</v>
      </c>
      <c r="E373" s="172" t="s">
        <v>814</v>
      </c>
      <c r="F373" s="172" t="s">
        <v>919</v>
      </c>
      <c r="G373" s="172" t="s">
        <v>899</v>
      </c>
      <c r="H373" s="173">
        <v>262</v>
      </c>
      <c r="I373" s="174" t="e">
        <f>IF(#REF!=0,IF(#REF!=0,0,1),1)</f>
        <v>#REF!</v>
      </c>
      <c r="J373" s="175" t="s">
        <v>937</v>
      </c>
      <c r="K373" s="187"/>
      <c r="L373" s="188">
        <f t="shared" si="44"/>
        <v>80</v>
      </c>
      <c r="M373" s="187">
        <v>80</v>
      </c>
      <c r="N373" s="187"/>
      <c r="O373" s="187"/>
      <c r="P373" s="188"/>
      <c r="Q373" s="178" t="e">
        <f>M373-#REF!</f>
        <v>#REF!</v>
      </c>
      <c r="T373" s="160"/>
      <c r="U373" s="160"/>
    </row>
    <row r="374" spans="1:21" ht="54" hidden="1">
      <c r="A374" s="172" t="s">
        <v>814</v>
      </c>
      <c r="B374" s="172"/>
      <c r="C374" s="172" t="s">
        <v>330</v>
      </c>
      <c r="D374" s="172" t="s">
        <v>282</v>
      </c>
      <c r="E374" s="172" t="s">
        <v>814</v>
      </c>
      <c r="F374" s="172" t="s">
        <v>926</v>
      </c>
      <c r="G374" s="172" t="s">
        <v>899</v>
      </c>
      <c r="H374" s="173">
        <v>262</v>
      </c>
      <c r="I374" s="174" t="e">
        <f>IF(#REF!=0,IF(#REF!=0,0,1),1)</f>
        <v>#REF!</v>
      </c>
      <c r="J374" s="175" t="s">
        <v>938</v>
      </c>
      <c r="K374" s="187"/>
      <c r="L374" s="188">
        <f t="shared" si="44"/>
        <v>0</v>
      </c>
      <c r="M374" s="187">
        <v>0</v>
      </c>
      <c r="N374" s="187"/>
      <c r="O374" s="187"/>
      <c r="P374" s="188"/>
      <c r="Q374" s="178" t="e">
        <f>M374-#REF!</f>
        <v>#REF!</v>
      </c>
      <c r="T374" s="160"/>
      <c r="U374" s="160"/>
    </row>
    <row r="375" spans="1:21" ht="54">
      <c r="A375" s="172" t="s">
        <v>814</v>
      </c>
      <c r="B375" s="172" t="s">
        <v>498</v>
      </c>
      <c r="C375" s="172" t="s">
        <v>330</v>
      </c>
      <c r="D375" s="172" t="s">
        <v>282</v>
      </c>
      <c r="E375" s="172" t="s">
        <v>814</v>
      </c>
      <c r="F375" s="172" t="s">
        <v>912</v>
      </c>
      <c r="G375" s="172" t="s">
        <v>899</v>
      </c>
      <c r="H375" s="173">
        <v>262</v>
      </c>
      <c r="I375" s="174" t="e">
        <f>IF(#REF!=0,IF(#REF!=0,0,1),1)</f>
        <v>#REF!</v>
      </c>
      <c r="J375" s="175" t="s">
        <v>939</v>
      </c>
      <c r="K375" s="187"/>
      <c r="L375" s="188">
        <f t="shared" si="44"/>
        <v>1</v>
      </c>
      <c r="M375" s="187">
        <v>1</v>
      </c>
      <c r="N375" s="187"/>
      <c r="O375" s="187"/>
      <c r="P375" s="188"/>
      <c r="Q375" s="178" t="e">
        <f>M375-#REF!</f>
        <v>#REF!</v>
      </c>
      <c r="T375" s="160"/>
      <c r="U375" s="160"/>
    </row>
    <row r="376" spans="1:21" ht="54" hidden="1">
      <c r="A376" s="172" t="s">
        <v>814</v>
      </c>
      <c r="B376" s="172"/>
      <c r="C376" s="172" t="s">
        <v>330</v>
      </c>
      <c r="D376" s="172" t="s">
        <v>310</v>
      </c>
      <c r="E376" s="172" t="s">
        <v>814</v>
      </c>
      <c r="F376" s="172" t="s">
        <v>895</v>
      </c>
      <c r="G376" s="172" t="s">
        <v>899</v>
      </c>
      <c r="H376" s="173">
        <v>262</v>
      </c>
      <c r="I376" s="174" t="e">
        <f>IF(#REF!=0,IF(#REF!=0,0,1),1)</f>
        <v>#REF!</v>
      </c>
      <c r="J376" s="175" t="s">
        <v>940</v>
      </c>
      <c r="K376" s="187"/>
      <c r="L376" s="188">
        <f t="shared" si="44"/>
        <v>0</v>
      </c>
      <c r="M376" s="187"/>
      <c r="N376" s="187"/>
      <c r="O376" s="187"/>
      <c r="P376" s="188"/>
      <c r="Q376" s="178" t="e">
        <f>M376-#REF!</f>
        <v>#REF!</v>
      </c>
      <c r="T376" s="160"/>
      <c r="U376" s="160"/>
    </row>
    <row r="377" spans="1:21" s="257" customFormat="1" ht="75">
      <c r="A377" s="179" t="s">
        <v>814</v>
      </c>
      <c r="B377" s="179"/>
      <c r="C377" s="172"/>
      <c r="D377" s="179"/>
      <c r="E377" s="179"/>
      <c r="F377" s="179"/>
      <c r="G377" s="179"/>
      <c r="H377" s="221"/>
      <c r="I377" s="221" t="e">
        <f>IF(#REF!=0,IF(#REF!=0,0,1),1)</f>
        <v>#REF!</v>
      </c>
      <c r="J377" s="260" t="s">
        <v>941</v>
      </c>
      <c r="K377" s="222">
        <f>SUM(K378:K387)</f>
        <v>0</v>
      </c>
      <c r="L377" s="223">
        <f t="shared" si="44"/>
        <v>115895</v>
      </c>
      <c r="M377" s="222">
        <f>SUM(M378:M388)</f>
        <v>115895</v>
      </c>
      <c r="N377" s="222">
        <f>SUM(N378:N387)</f>
        <v>0</v>
      </c>
      <c r="O377" s="222">
        <f>SUM(O378:O387)</f>
        <v>0</v>
      </c>
      <c r="P377" s="223">
        <f>SUM(P378:P387)</f>
        <v>0</v>
      </c>
      <c r="Q377" s="295" t="e">
        <f>SUM(Q378:Q387)</f>
        <v>#REF!</v>
      </c>
      <c r="T377" s="160"/>
      <c r="U377" s="160"/>
    </row>
    <row r="378" spans="1:21" s="257" customFormat="1" ht="72">
      <c r="A378" s="179" t="s">
        <v>814</v>
      </c>
      <c r="B378" s="179" t="s">
        <v>492</v>
      </c>
      <c r="C378" s="172" t="s">
        <v>330</v>
      </c>
      <c r="D378" s="179" t="s">
        <v>310</v>
      </c>
      <c r="E378" s="179" t="s">
        <v>814</v>
      </c>
      <c r="F378" s="179" t="s">
        <v>926</v>
      </c>
      <c r="G378" s="179" t="s">
        <v>899</v>
      </c>
      <c r="H378" s="174">
        <v>262</v>
      </c>
      <c r="I378" s="174" t="e">
        <f>IF(#REF!=0,IF(#REF!=0,0,1),1)</f>
        <v>#REF!</v>
      </c>
      <c r="J378" s="175" t="s">
        <v>942</v>
      </c>
      <c r="K378" s="176"/>
      <c r="L378" s="177">
        <f t="shared" si="44"/>
        <v>35883</v>
      </c>
      <c r="M378" s="176">
        <f>47017-11134</f>
        <v>35883</v>
      </c>
      <c r="N378" s="176"/>
      <c r="O378" s="176"/>
      <c r="P378" s="177"/>
      <c r="Q378" s="178" t="e">
        <f>M378-#REF!</f>
        <v>#REF!</v>
      </c>
      <c r="T378" s="160"/>
      <c r="U378" s="160"/>
    </row>
    <row r="379" spans="1:21" ht="72">
      <c r="A379" s="179" t="s">
        <v>814</v>
      </c>
      <c r="B379" s="179" t="s">
        <v>492</v>
      </c>
      <c r="C379" s="179" t="s">
        <v>330</v>
      </c>
      <c r="D379" s="179" t="s">
        <v>310</v>
      </c>
      <c r="E379" s="179" t="s">
        <v>814</v>
      </c>
      <c r="F379" s="179" t="s">
        <v>943</v>
      </c>
      <c r="G379" s="179" t="s">
        <v>914</v>
      </c>
      <c r="H379" s="174">
        <v>262</v>
      </c>
      <c r="I379" s="225" t="e">
        <f>IF(#REF!=0,IF(#REF!=0,0,1),1)</f>
        <v>#REF!</v>
      </c>
      <c r="J379" s="175" t="s">
        <v>944</v>
      </c>
      <c r="K379" s="176"/>
      <c r="L379" s="177">
        <f t="shared" si="44"/>
        <v>11134</v>
      </c>
      <c r="M379" s="176">
        <v>11134</v>
      </c>
      <c r="N379" s="176"/>
      <c r="O379" s="176"/>
      <c r="P379" s="177"/>
      <c r="Q379" s="178" t="e">
        <f>M379-#REF!</f>
        <v>#REF!</v>
      </c>
      <c r="S379" s="242"/>
      <c r="T379" s="160"/>
      <c r="U379" s="160"/>
    </row>
    <row r="380" spans="1:21" ht="54">
      <c r="A380" s="179" t="s">
        <v>814</v>
      </c>
      <c r="B380" s="179" t="s">
        <v>945</v>
      </c>
      <c r="C380" s="179" t="s">
        <v>330</v>
      </c>
      <c r="D380" s="179" t="s">
        <v>310</v>
      </c>
      <c r="E380" s="179" t="s">
        <v>814</v>
      </c>
      <c r="F380" s="179" t="s">
        <v>926</v>
      </c>
      <c r="G380" s="179" t="s">
        <v>899</v>
      </c>
      <c r="H380" s="174">
        <v>262</v>
      </c>
      <c r="I380" s="162" t="e">
        <f>IF(#REF!=0,IF(#REF!=0,0,1),1)</f>
        <v>#REF!</v>
      </c>
      <c r="J380" s="175" t="s">
        <v>946</v>
      </c>
      <c r="K380" s="176"/>
      <c r="L380" s="177">
        <f t="shared" si="44"/>
        <v>11935</v>
      </c>
      <c r="M380" s="176">
        <f>15934-3999</f>
        <v>11935</v>
      </c>
      <c r="N380" s="176"/>
      <c r="O380" s="176"/>
      <c r="P380" s="177"/>
      <c r="Q380" s="178" t="e">
        <f>M380-#REF!</f>
        <v>#REF!</v>
      </c>
      <c r="T380" s="160"/>
      <c r="U380" s="160"/>
    </row>
    <row r="381" spans="1:21" s="257" customFormat="1" ht="72">
      <c r="A381" s="179" t="s">
        <v>814</v>
      </c>
      <c r="B381" s="179" t="s">
        <v>945</v>
      </c>
      <c r="C381" s="179" t="s">
        <v>330</v>
      </c>
      <c r="D381" s="179" t="s">
        <v>310</v>
      </c>
      <c r="E381" s="179" t="s">
        <v>814</v>
      </c>
      <c r="F381" s="179" t="s">
        <v>943</v>
      </c>
      <c r="G381" s="179" t="s">
        <v>914</v>
      </c>
      <c r="H381" s="174">
        <v>262</v>
      </c>
      <c r="I381" s="162" t="e">
        <f>IF(#REF!=0,IF(#REF!=0,0,1),1)</f>
        <v>#REF!</v>
      </c>
      <c r="J381" s="175" t="s">
        <v>947</v>
      </c>
      <c r="K381" s="176"/>
      <c r="L381" s="177">
        <f t="shared" si="44"/>
        <v>3999</v>
      </c>
      <c r="M381" s="176">
        <v>3999</v>
      </c>
      <c r="N381" s="176"/>
      <c r="O381" s="176"/>
      <c r="P381" s="177"/>
      <c r="Q381" s="178" t="e">
        <f>M381-#REF!</f>
        <v>#REF!</v>
      </c>
      <c r="S381" s="293"/>
      <c r="T381" s="160"/>
      <c r="U381" s="160"/>
    </row>
    <row r="382" spans="1:21" s="257" customFormat="1" ht="54">
      <c r="A382" s="179" t="s">
        <v>814</v>
      </c>
      <c r="B382" s="179" t="s">
        <v>533</v>
      </c>
      <c r="C382" s="179" t="s">
        <v>330</v>
      </c>
      <c r="D382" s="179" t="s">
        <v>310</v>
      </c>
      <c r="E382" s="179" t="s">
        <v>814</v>
      </c>
      <c r="F382" s="179" t="s">
        <v>926</v>
      </c>
      <c r="G382" s="179" t="s">
        <v>899</v>
      </c>
      <c r="H382" s="174">
        <v>262</v>
      </c>
      <c r="I382" s="174" t="e">
        <f>IF(#REF!=0,IF(#REF!=0,0,1),1)</f>
        <v>#REF!</v>
      </c>
      <c r="J382" s="175" t="s">
        <v>948</v>
      </c>
      <c r="K382" s="176"/>
      <c r="L382" s="177">
        <f t="shared" si="44"/>
        <v>29549</v>
      </c>
      <c r="M382" s="176">
        <f>36590-7041</f>
        <v>29549</v>
      </c>
      <c r="N382" s="176"/>
      <c r="O382" s="176"/>
      <c r="P382" s="177"/>
      <c r="Q382" s="178" t="e">
        <f>M382-#REF!</f>
        <v>#REF!</v>
      </c>
      <c r="T382" s="160"/>
      <c r="U382" s="160"/>
    </row>
    <row r="383" spans="1:21" s="257" customFormat="1" ht="54">
      <c r="A383" s="179" t="s">
        <v>814</v>
      </c>
      <c r="B383" s="179" t="s">
        <v>533</v>
      </c>
      <c r="C383" s="179" t="s">
        <v>330</v>
      </c>
      <c r="D383" s="179" t="s">
        <v>310</v>
      </c>
      <c r="E383" s="179" t="s">
        <v>814</v>
      </c>
      <c r="F383" s="179" t="s">
        <v>943</v>
      </c>
      <c r="G383" s="179" t="s">
        <v>914</v>
      </c>
      <c r="H383" s="174">
        <v>262</v>
      </c>
      <c r="I383" s="225" t="e">
        <f>IF(#REF!=0,IF(#REF!=0,0,1),1)</f>
        <v>#REF!</v>
      </c>
      <c r="J383" s="175" t="s">
        <v>949</v>
      </c>
      <c r="K383" s="176"/>
      <c r="L383" s="177">
        <f t="shared" si="44"/>
        <v>7041</v>
      </c>
      <c r="M383" s="176">
        <v>7041</v>
      </c>
      <c r="N383" s="176"/>
      <c r="O383" s="176"/>
      <c r="P383" s="177"/>
      <c r="Q383" s="178" t="e">
        <f>M383-#REF!</f>
        <v>#REF!</v>
      </c>
      <c r="S383" s="293"/>
      <c r="T383" s="160"/>
      <c r="U383" s="160"/>
    </row>
    <row r="384" spans="1:21" s="257" customFormat="1" ht="54">
      <c r="A384" s="179" t="s">
        <v>814</v>
      </c>
      <c r="B384" s="179" t="s">
        <v>527</v>
      </c>
      <c r="C384" s="179" t="s">
        <v>330</v>
      </c>
      <c r="D384" s="179" t="s">
        <v>310</v>
      </c>
      <c r="E384" s="179" t="s">
        <v>814</v>
      </c>
      <c r="F384" s="179" t="s">
        <v>926</v>
      </c>
      <c r="G384" s="179" t="s">
        <v>899</v>
      </c>
      <c r="H384" s="174">
        <v>262</v>
      </c>
      <c r="I384" s="162" t="e">
        <f>IF(#REF!=0,IF(#REF!=0,0,1),1)</f>
        <v>#REF!</v>
      </c>
      <c r="J384" s="175" t="s">
        <v>950</v>
      </c>
      <c r="K384" s="176"/>
      <c r="L384" s="177">
        <f t="shared" si="44"/>
        <v>8359</v>
      </c>
      <c r="M384" s="176">
        <f>10675-2316</f>
        <v>8359</v>
      </c>
      <c r="N384" s="176"/>
      <c r="O384" s="176"/>
      <c r="P384" s="177"/>
      <c r="Q384" s="178" t="e">
        <f>M384-#REF!</f>
        <v>#REF!</v>
      </c>
      <c r="T384" s="160"/>
      <c r="U384" s="160"/>
    </row>
    <row r="385" spans="1:21" s="296" customFormat="1" ht="54">
      <c r="A385" s="179" t="s">
        <v>814</v>
      </c>
      <c r="B385" s="179" t="s">
        <v>527</v>
      </c>
      <c r="C385" s="179" t="s">
        <v>330</v>
      </c>
      <c r="D385" s="179" t="s">
        <v>310</v>
      </c>
      <c r="E385" s="179" t="s">
        <v>814</v>
      </c>
      <c r="F385" s="179" t="s">
        <v>943</v>
      </c>
      <c r="G385" s="179" t="s">
        <v>914</v>
      </c>
      <c r="H385" s="174">
        <v>262</v>
      </c>
      <c r="I385" s="162" t="e">
        <f>IF(#REF!=0,IF(#REF!=0,0,1),1)</f>
        <v>#REF!</v>
      </c>
      <c r="J385" s="175" t="s">
        <v>951</v>
      </c>
      <c r="K385" s="176"/>
      <c r="L385" s="177">
        <f t="shared" si="44"/>
        <v>2316</v>
      </c>
      <c r="M385" s="176">
        <v>2316</v>
      </c>
      <c r="N385" s="176"/>
      <c r="O385" s="176"/>
      <c r="P385" s="177"/>
      <c r="Q385" s="178" t="e">
        <f>M385-#REF!</f>
        <v>#REF!</v>
      </c>
      <c r="S385" s="297"/>
      <c r="T385" s="160"/>
      <c r="U385" s="160"/>
    </row>
    <row r="386" spans="1:21" s="298" customFormat="1" ht="90">
      <c r="A386" s="179" t="s">
        <v>814</v>
      </c>
      <c r="B386" s="179" t="s">
        <v>498</v>
      </c>
      <c r="C386" s="179" t="s">
        <v>330</v>
      </c>
      <c r="D386" s="179" t="s">
        <v>310</v>
      </c>
      <c r="E386" s="179" t="s">
        <v>814</v>
      </c>
      <c r="F386" s="179" t="s">
        <v>926</v>
      </c>
      <c r="G386" s="179" t="s">
        <v>899</v>
      </c>
      <c r="H386" s="174">
        <v>262</v>
      </c>
      <c r="I386" s="162" t="e">
        <f>IF(#REF!=0,IF(#REF!=0,0,1),1)</f>
        <v>#REF!</v>
      </c>
      <c r="J386" s="175" t="s">
        <v>952</v>
      </c>
      <c r="K386" s="176"/>
      <c r="L386" s="177">
        <f t="shared" si="44"/>
        <v>3424</v>
      </c>
      <c r="M386" s="176">
        <f>4559-1135</f>
        <v>3424</v>
      </c>
      <c r="N386" s="176"/>
      <c r="O386" s="176"/>
      <c r="P386" s="177"/>
      <c r="Q386" s="178" t="e">
        <f>M386-#REF!</f>
        <v>#REF!</v>
      </c>
      <c r="T386" s="160"/>
      <c r="U386" s="160"/>
    </row>
    <row r="387" spans="1:21" s="298" customFormat="1" ht="72">
      <c r="A387" s="179" t="s">
        <v>814</v>
      </c>
      <c r="B387" s="179" t="s">
        <v>498</v>
      </c>
      <c r="C387" s="179" t="s">
        <v>330</v>
      </c>
      <c r="D387" s="179" t="s">
        <v>310</v>
      </c>
      <c r="E387" s="179" t="s">
        <v>814</v>
      </c>
      <c r="F387" s="179" t="s">
        <v>943</v>
      </c>
      <c r="G387" s="179" t="s">
        <v>914</v>
      </c>
      <c r="H387" s="174">
        <v>262</v>
      </c>
      <c r="I387" s="162" t="e">
        <f>IF(#REF!=0,IF(#REF!=0,0,1),1)</f>
        <v>#REF!</v>
      </c>
      <c r="J387" s="175" t="s">
        <v>0</v>
      </c>
      <c r="K387" s="176"/>
      <c r="L387" s="177">
        <f t="shared" si="44"/>
        <v>1135</v>
      </c>
      <c r="M387" s="176">
        <v>1135</v>
      </c>
      <c r="N387" s="176"/>
      <c r="O387" s="176"/>
      <c r="P387" s="177"/>
      <c r="Q387" s="178" t="e">
        <f>M387-#REF!</f>
        <v>#REF!</v>
      </c>
      <c r="S387" s="242"/>
      <c r="T387" s="160"/>
      <c r="U387" s="160"/>
    </row>
    <row r="388" spans="1:21" s="298" customFormat="1" ht="46.5" customHeight="1">
      <c r="A388" s="179" t="s">
        <v>814</v>
      </c>
      <c r="B388" s="179" t="s">
        <v>394</v>
      </c>
      <c r="C388" s="179" t="s">
        <v>330</v>
      </c>
      <c r="D388" s="179" t="s">
        <v>310</v>
      </c>
      <c r="E388" s="179"/>
      <c r="F388" s="179" t="s">
        <v>926</v>
      </c>
      <c r="G388" s="179" t="s">
        <v>899</v>
      </c>
      <c r="H388" s="174">
        <v>262</v>
      </c>
      <c r="I388" s="162"/>
      <c r="J388" s="175" t="s">
        <v>1</v>
      </c>
      <c r="K388" s="176"/>
      <c r="L388" s="177">
        <f t="shared" si="44"/>
        <v>1120</v>
      </c>
      <c r="M388" s="176">
        <v>1120</v>
      </c>
      <c r="N388" s="176"/>
      <c r="O388" s="176"/>
      <c r="P388" s="177"/>
      <c r="Q388" s="178" t="e">
        <f>M388-#REF!</f>
        <v>#REF!</v>
      </c>
      <c r="T388" s="160"/>
      <c r="U388" s="160"/>
    </row>
    <row r="389" spans="1:21" s="298" customFormat="1" ht="36">
      <c r="A389" s="179" t="s">
        <v>814</v>
      </c>
      <c r="B389" s="179" t="s">
        <v>831</v>
      </c>
      <c r="C389" s="179" t="s">
        <v>330</v>
      </c>
      <c r="D389" s="179" t="s">
        <v>310</v>
      </c>
      <c r="E389" s="179" t="s">
        <v>814</v>
      </c>
      <c r="F389" s="179" t="s">
        <v>922</v>
      </c>
      <c r="G389" s="179" t="s">
        <v>2</v>
      </c>
      <c r="H389" s="174">
        <v>262</v>
      </c>
      <c r="I389" s="174" t="e">
        <f>IF(#REF!=0,IF(#REF!=0,0,1),1)</f>
        <v>#REF!</v>
      </c>
      <c r="J389" s="175" t="s">
        <v>3</v>
      </c>
      <c r="K389" s="187"/>
      <c r="L389" s="188">
        <f t="shared" si="44"/>
        <v>300</v>
      </c>
      <c r="M389" s="187">
        <v>300</v>
      </c>
      <c r="N389" s="187"/>
      <c r="O389" s="187"/>
      <c r="P389" s="188"/>
      <c r="Q389" s="178" t="e">
        <f>M389-#REF!</f>
        <v>#REF!</v>
      </c>
      <c r="T389" s="160"/>
      <c r="U389" s="160"/>
    </row>
    <row r="390" spans="1:21" s="298" customFormat="1" ht="36">
      <c r="A390" s="179" t="s">
        <v>814</v>
      </c>
      <c r="B390" s="179" t="s">
        <v>831</v>
      </c>
      <c r="C390" s="179" t="s">
        <v>330</v>
      </c>
      <c r="D390" s="179" t="s">
        <v>310</v>
      </c>
      <c r="E390" s="179" t="s">
        <v>814</v>
      </c>
      <c r="F390" s="179" t="s">
        <v>924</v>
      </c>
      <c r="G390" s="179" t="s">
        <v>2</v>
      </c>
      <c r="H390" s="174">
        <v>262</v>
      </c>
      <c r="I390" s="226" t="e">
        <f>IF(#REF!=0,IF(#REF!=0,0,1),1)</f>
        <v>#REF!</v>
      </c>
      <c r="J390" s="175" t="s">
        <v>4</v>
      </c>
      <c r="K390" s="187"/>
      <c r="L390" s="188">
        <f t="shared" si="44"/>
        <v>300</v>
      </c>
      <c r="M390" s="187">
        <v>300</v>
      </c>
      <c r="N390" s="187"/>
      <c r="O390" s="187"/>
      <c r="P390" s="188"/>
      <c r="Q390" s="178" t="e">
        <f>M390-#REF!</f>
        <v>#REF!</v>
      </c>
      <c r="T390" s="160"/>
      <c r="U390" s="160"/>
    </row>
    <row r="391" spans="1:21" s="236" customFormat="1" ht="36" hidden="1">
      <c r="A391" s="179" t="s">
        <v>814</v>
      </c>
      <c r="B391" s="179"/>
      <c r="C391" s="179" t="s">
        <v>330</v>
      </c>
      <c r="D391" s="179" t="s">
        <v>310</v>
      </c>
      <c r="E391" s="179" t="s">
        <v>814</v>
      </c>
      <c r="F391" s="179" t="s">
        <v>926</v>
      </c>
      <c r="G391" s="179" t="s">
        <v>2</v>
      </c>
      <c r="H391" s="174">
        <v>262</v>
      </c>
      <c r="I391" s="299" t="e">
        <f>IF(#REF!=0,IF(#REF!=0,0,1),1)</f>
        <v>#REF!</v>
      </c>
      <c r="J391" s="175" t="s">
        <v>5</v>
      </c>
      <c r="K391" s="187"/>
      <c r="L391" s="188">
        <f t="shared" si="44"/>
        <v>0</v>
      </c>
      <c r="M391" s="187">
        <v>0</v>
      </c>
      <c r="N391" s="187"/>
      <c r="O391" s="187"/>
      <c r="P391" s="188"/>
      <c r="Q391" s="178" t="e">
        <f>M391-#REF!</f>
        <v>#REF!</v>
      </c>
      <c r="T391" s="160"/>
      <c r="U391" s="160"/>
    </row>
    <row r="392" spans="1:21" ht="18.75">
      <c r="A392" s="179" t="s">
        <v>814</v>
      </c>
      <c r="B392" s="179" t="s">
        <v>831</v>
      </c>
      <c r="C392" s="179" t="s">
        <v>330</v>
      </c>
      <c r="D392" s="179" t="s">
        <v>310</v>
      </c>
      <c r="E392" s="179" t="s">
        <v>814</v>
      </c>
      <c r="F392" s="179" t="s">
        <v>930</v>
      </c>
      <c r="G392" s="179" t="s">
        <v>2</v>
      </c>
      <c r="H392" s="174">
        <v>262</v>
      </c>
      <c r="I392" s="226" t="e">
        <f>IF(#REF!=0,IF(#REF!=0,0,1),1)</f>
        <v>#REF!</v>
      </c>
      <c r="J392" s="175" t="s">
        <v>6</v>
      </c>
      <c r="K392" s="187"/>
      <c r="L392" s="188">
        <f t="shared" si="44"/>
        <v>6</v>
      </c>
      <c r="M392" s="187">
        <v>6</v>
      </c>
      <c r="N392" s="187"/>
      <c r="O392" s="187"/>
      <c r="P392" s="188"/>
      <c r="Q392" s="178" t="e">
        <f>M392-#REF!</f>
        <v>#REF!</v>
      </c>
      <c r="T392" s="160"/>
      <c r="U392" s="160"/>
    </row>
    <row r="393" spans="1:21" ht="36">
      <c r="A393" s="179" t="s">
        <v>814</v>
      </c>
      <c r="B393" s="179" t="s">
        <v>831</v>
      </c>
      <c r="C393" s="179" t="s">
        <v>330</v>
      </c>
      <c r="D393" s="179" t="s">
        <v>310</v>
      </c>
      <c r="E393" s="179" t="s">
        <v>814</v>
      </c>
      <c r="F393" s="179" t="s">
        <v>928</v>
      </c>
      <c r="G393" s="179" t="s">
        <v>2</v>
      </c>
      <c r="H393" s="174">
        <v>262</v>
      </c>
      <c r="I393" s="226" t="e">
        <f>IF(#REF!=0,IF(#REF!=0,0,1),1)</f>
        <v>#REF!</v>
      </c>
      <c r="J393" s="175" t="s">
        <v>7</v>
      </c>
      <c r="K393" s="187"/>
      <c r="L393" s="188">
        <f t="shared" si="44"/>
        <v>12</v>
      </c>
      <c r="M393" s="187">
        <v>12</v>
      </c>
      <c r="N393" s="187"/>
      <c r="O393" s="187"/>
      <c r="P393" s="188"/>
      <c r="Q393" s="178" t="e">
        <f>M393-#REF!</f>
        <v>#REF!</v>
      </c>
      <c r="T393" s="160"/>
      <c r="U393" s="160"/>
    </row>
    <row r="394" spans="1:21" ht="36">
      <c r="A394" s="179" t="s">
        <v>814</v>
      </c>
      <c r="B394" s="179" t="s">
        <v>814</v>
      </c>
      <c r="C394" s="179" t="s">
        <v>330</v>
      </c>
      <c r="D394" s="179" t="s">
        <v>310</v>
      </c>
      <c r="E394" s="179" t="s">
        <v>814</v>
      </c>
      <c r="F394" s="179" t="s">
        <v>922</v>
      </c>
      <c r="G394" s="179" t="s">
        <v>2</v>
      </c>
      <c r="H394" s="174">
        <v>262</v>
      </c>
      <c r="I394" s="174" t="e">
        <f>IF(#REF!=0,IF(#REF!=0,0,1),1)</f>
        <v>#REF!</v>
      </c>
      <c r="J394" s="175" t="s">
        <v>8</v>
      </c>
      <c r="K394" s="187"/>
      <c r="L394" s="188">
        <f t="shared" si="44"/>
        <v>18</v>
      </c>
      <c r="M394" s="187">
        <v>18</v>
      </c>
      <c r="N394" s="187"/>
      <c r="O394" s="187"/>
      <c r="P394" s="188"/>
      <c r="Q394" s="178" t="e">
        <f>M394-#REF!</f>
        <v>#REF!</v>
      </c>
      <c r="T394" s="160"/>
      <c r="U394" s="160"/>
    </row>
    <row r="395" spans="1:21" ht="36">
      <c r="A395" s="179" t="s">
        <v>814</v>
      </c>
      <c r="B395" s="179" t="s">
        <v>814</v>
      </c>
      <c r="C395" s="179" t="s">
        <v>330</v>
      </c>
      <c r="D395" s="179" t="s">
        <v>310</v>
      </c>
      <c r="E395" s="179" t="s">
        <v>814</v>
      </c>
      <c r="F395" s="179" t="s">
        <v>924</v>
      </c>
      <c r="G395" s="179" t="s">
        <v>2</v>
      </c>
      <c r="H395" s="174">
        <v>262</v>
      </c>
      <c r="I395" s="174" t="e">
        <f>IF(#REF!=0,IF(#REF!=0,0,1),1)</f>
        <v>#REF!</v>
      </c>
      <c r="J395" s="175" t="s">
        <v>9</v>
      </c>
      <c r="K395" s="187"/>
      <c r="L395" s="188">
        <f t="shared" si="44"/>
        <v>17</v>
      </c>
      <c r="M395" s="187">
        <v>17</v>
      </c>
      <c r="N395" s="187"/>
      <c r="O395" s="187"/>
      <c r="P395" s="188"/>
      <c r="Q395" s="178" t="e">
        <f>M395-#REF!</f>
        <v>#REF!</v>
      </c>
      <c r="T395" s="160"/>
      <c r="U395" s="160"/>
    </row>
    <row r="396" spans="1:21" ht="54">
      <c r="A396" s="179" t="s">
        <v>814</v>
      </c>
      <c r="B396" s="179" t="s">
        <v>10</v>
      </c>
      <c r="C396" s="179" t="s">
        <v>330</v>
      </c>
      <c r="D396" s="179" t="s">
        <v>310</v>
      </c>
      <c r="E396" s="179" t="s">
        <v>814</v>
      </c>
      <c r="F396" s="179" t="s">
        <v>926</v>
      </c>
      <c r="G396" s="179" t="s">
        <v>899</v>
      </c>
      <c r="H396" s="174">
        <v>262</v>
      </c>
      <c r="I396" s="174" t="e">
        <f>IF(#REF!=0,IF(#REF!=0,0,1),1)</f>
        <v>#REF!</v>
      </c>
      <c r="J396" s="175" t="s">
        <v>11</v>
      </c>
      <c r="K396" s="187"/>
      <c r="L396" s="188">
        <f t="shared" si="44"/>
        <v>124</v>
      </c>
      <c r="M396" s="187">
        <v>124</v>
      </c>
      <c r="N396" s="187"/>
      <c r="O396" s="187"/>
      <c r="P396" s="188"/>
      <c r="Q396" s="178" t="e">
        <f>M396-#REF!</f>
        <v>#REF!</v>
      </c>
      <c r="R396">
        <f>213446.3+9940+4500</f>
        <v>227886.3</v>
      </c>
      <c r="T396" s="160"/>
      <c r="U396" s="160"/>
    </row>
    <row r="397" spans="1:21" ht="33" customHeight="1" hidden="1" outlineLevel="1">
      <c r="A397" s="179"/>
      <c r="B397" s="179"/>
      <c r="C397" s="179"/>
      <c r="D397" s="179"/>
      <c r="E397" s="179"/>
      <c r="F397" s="179"/>
      <c r="G397" s="179"/>
      <c r="H397" s="174"/>
      <c r="I397" s="174"/>
      <c r="J397" s="175"/>
      <c r="K397" s="187"/>
      <c r="L397" s="188"/>
      <c r="M397" s="187"/>
      <c r="N397" s="187"/>
      <c r="O397" s="187"/>
      <c r="P397" s="188"/>
      <c r="Q397" s="234"/>
      <c r="T397" s="160"/>
      <c r="U397" s="160"/>
    </row>
    <row r="398" spans="1:21" s="305" customFormat="1" ht="33" customHeight="1" hidden="1" outlineLevel="1" collapsed="1">
      <c r="A398" s="300"/>
      <c r="B398" s="300"/>
      <c r="C398" s="179" t="s">
        <v>330</v>
      </c>
      <c r="D398" s="300" t="s">
        <v>284</v>
      </c>
      <c r="E398" s="300"/>
      <c r="F398" s="300" t="s">
        <v>12</v>
      </c>
      <c r="G398" s="300" t="s">
        <v>13</v>
      </c>
      <c r="H398" s="301">
        <v>111040</v>
      </c>
      <c r="I398" s="301" t="e">
        <f>IF(#REF!=0,IF(#REF!=0,0,1),1)</f>
        <v>#REF!</v>
      </c>
      <c r="J398" s="302" t="s">
        <v>14</v>
      </c>
      <c r="K398" s="303"/>
      <c r="L398" s="304">
        <f aca="true" t="shared" si="45" ref="L398:L410">SUM(M398:P398)</f>
        <v>0</v>
      </c>
      <c r="M398" s="303"/>
      <c r="N398" s="303"/>
      <c r="O398" s="303"/>
      <c r="P398" s="304"/>
      <c r="Q398" s="234"/>
      <c r="T398" s="160"/>
      <c r="U398" s="160"/>
    </row>
    <row r="399" spans="1:21" s="305" customFormat="1" ht="20.25" hidden="1" outlineLevel="1">
      <c r="A399" s="300"/>
      <c r="B399" s="300"/>
      <c r="C399" s="179" t="s">
        <v>330</v>
      </c>
      <c r="D399" s="300" t="s">
        <v>284</v>
      </c>
      <c r="E399" s="300"/>
      <c r="F399" s="300"/>
      <c r="G399" s="300"/>
      <c r="H399" s="301"/>
      <c r="I399" s="301" t="e">
        <f>IF(#REF!=0,IF(#REF!=0,0,1),1)</f>
        <v>#REF!</v>
      </c>
      <c r="J399" s="306"/>
      <c r="K399" s="303"/>
      <c r="L399" s="304">
        <f t="shared" si="45"/>
        <v>0</v>
      </c>
      <c r="M399" s="303"/>
      <c r="N399" s="303"/>
      <c r="O399" s="303"/>
      <c r="P399" s="304"/>
      <c r="Q399" s="234"/>
      <c r="T399" s="160"/>
      <c r="U399" s="160"/>
    </row>
    <row r="400" spans="1:21" s="305" customFormat="1" ht="36" hidden="1" outlineLevel="1">
      <c r="A400" s="300"/>
      <c r="B400" s="300"/>
      <c r="C400" s="300" t="s">
        <v>15</v>
      </c>
      <c r="D400" s="300" t="s">
        <v>284</v>
      </c>
      <c r="E400" s="300"/>
      <c r="F400" s="300"/>
      <c r="G400" s="300"/>
      <c r="H400" s="301"/>
      <c r="I400" s="301" t="e">
        <f>IF(#REF!=0,IF(#REF!=0,0,1),1)</f>
        <v>#REF!</v>
      </c>
      <c r="J400" s="306" t="s">
        <v>16</v>
      </c>
      <c r="K400" s="303"/>
      <c r="L400" s="304">
        <f t="shared" si="45"/>
        <v>0</v>
      </c>
      <c r="M400" s="303"/>
      <c r="N400" s="303"/>
      <c r="O400" s="303"/>
      <c r="P400" s="304"/>
      <c r="Q400" s="234"/>
      <c r="T400" s="160"/>
      <c r="U400" s="160"/>
    </row>
    <row r="401" spans="1:21" s="305" customFormat="1" ht="54" hidden="1" outlineLevel="1">
      <c r="A401" s="300"/>
      <c r="B401" s="300"/>
      <c r="C401" s="300" t="s">
        <v>15</v>
      </c>
      <c r="D401" s="300" t="s">
        <v>284</v>
      </c>
      <c r="E401" s="300"/>
      <c r="F401" s="300"/>
      <c r="G401" s="300"/>
      <c r="H401" s="301"/>
      <c r="I401" s="301" t="e">
        <f>IF(#REF!=0,IF(#REF!=0,0,1),1)</f>
        <v>#REF!</v>
      </c>
      <c r="J401" s="306" t="s">
        <v>17</v>
      </c>
      <c r="K401" s="303"/>
      <c r="L401" s="304">
        <f t="shared" si="45"/>
        <v>0</v>
      </c>
      <c r="M401" s="303"/>
      <c r="N401" s="303"/>
      <c r="O401" s="303"/>
      <c r="P401" s="304"/>
      <c r="Q401" s="234"/>
      <c r="T401" s="160"/>
      <c r="U401" s="160"/>
    </row>
    <row r="402" spans="1:21" s="305" customFormat="1" ht="54" hidden="1" outlineLevel="1">
      <c r="A402" s="300"/>
      <c r="B402" s="300"/>
      <c r="C402" s="300" t="s">
        <v>15</v>
      </c>
      <c r="D402" s="300" t="s">
        <v>284</v>
      </c>
      <c r="E402" s="300"/>
      <c r="F402" s="300"/>
      <c r="G402" s="300"/>
      <c r="H402" s="301"/>
      <c r="I402" s="301" t="e">
        <f>IF(#REF!=0,IF(#REF!=0,0,1),1)</f>
        <v>#REF!</v>
      </c>
      <c r="J402" s="306" t="s">
        <v>18</v>
      </c>
      <c r="K402" s="303"/>
      <c r="L402" s="304">
        <f t="shared" si="45"/>
        <v>0</v>
      </c>
      <c r="M402" s="303"/>
      <c r="N402" s="303"/>
      <c r="O402" s="303"/>
      <c r="P402" s="304"/>
      <c r="Q402" s="234"/>
      <c r="T402" s="160"/>
      <c r="U402" s="160"/>
    </row>
    <row r="403" spans="1:21" s="305" customFormat="1" ht="36" hidden="1" outlineLevel="1">
      <c r="A403" s="300"/>
      <c r="B403" s="300"/>
      <c r="C403" s="300" t="s">
        <v>15</v>
      </c>
      <c r="D403" s="300" t="s">
        <v>284</v>
      </c>
      <c r="E403" s="300"/>
      <c r="F403" s="300"/>
      <c r="G403" s="300"/>
      <c r="H403" s="301"/>
      <c r="I403" s="301" t="e">
        <f>IF(#REF!=0,IF(#REF!=0,0,1),1)</f>
        <v>#REF!</v>
      </c>
      <c r="J403" s="306" t="s">
        <v>19</v>
      </c>
      <c r="K403" s="303"/>
      <c r="L403" s="304">
        <f t="shared" si="45"/>
        <v>0</v>
      </c>
      <c r="M403" s="303"/>
      <c r="N403" s="303"/>
      <c r="O403" s="303"/>
      <c r="P403" s="304"/>
      <c r="Q403" s="234"/>
      <c r="T403" s="160"/>
      <c r="U403" s="160"/>
    </row>
    <row r="404" spans="1:21" s="305" customFormat="1" ht="36" hidden="1" outlineLevel="1">
      <c r="A404" s="300"/>
      <c r="B404" s="300"/>
      <c r="C404" s="300" t="s">
        <v>15</v>
      </c>
      <c r="D404" s="300" t="s">
        <v>284</v>
      </c>
      <c r="E404" s="300"/>
      <c r="F404" s="300"/>
      <c r="G404" s="300"/>
      <c r="H404" s="301"/>
      <c r="I404" s="301" t="e">
        <f>IF(#REF!=0,IF(#REF!=0,0,1),1)</f>
        <v>#REF!</v>
      </c>
      <c r="J404" s="306" t="s">
        <v>20</v>
      </c>
      <c r="K404" s="303"/>
      <c r="L404" s="304">
        <f t="shared" si="45"/>
        <v>0</v>
      </c>
      <c r="M404" s="303"/>
      <c r="N404" s="303"/>
      <c r="O404" s="303"/>
      <c r="P404" s="304"/>
      <c r="Q404" s="234"/>
      <c r="T404" s="160"/>
      <c r="U404" s="160"/>
    </row>
    <row r="405" spans="1:21" s="305" customFormat="1" ht="54" hidden="1" outlineLevel="1">
      <c r="A405" s="300"/>
      <c r="B405" s="300"/>
      <c r="C405" s="300" t="s">
        <v>15</v>
      </c>
      <c r="D405" s="300" t="s">
        <v>284</v>
      </c>
      <c r="E405" s="300"/>
      <c r="F405" s="300"/>
      <c r="G405" s="300"/>
      <c r="H405" s="301"/>
      <c r="I405" s="301" t="e">
        <f>IF(#REF!=0,IF(#REF!=0,0,1),1)</f>
        <v>#REF!</v>
      </c>
      <c r="J405" s="306" t="s">
        <v>21</v>
      </c>
      <c r="K405" s="303"/>
      <c r="L405" s="304">
        <f t="shared" si="45"/>
        <v>0</v>
      </c>
      <c r="M405" s="303"/>
      <c r="N405" s="303"/>
      <c r="O405" s="303"/>
      <c r="P405" s="304"/>
      <c r="Q405" s="234"/>
      <c r="T405" s="160"/>
      <c r="U405" s="160"/>
    </row>
    <row r="406" spans="1:21" s="307" customFormat="1" ht="54" hidden="1" outlineLevel="1">
      <c r="A406" s="300"/>
      <c r="B406" s="300"/>
      <c r="C406" s="300" t="s">
        <v>15</v>
      </c>
      <c r="D406" s="300" t="s">
        <v>284</v>
      </c>
      <c r="E406" s="300"/>
      <c r="F406" s="300"/>
      <c r="G406" s="300"/>
      <c r="H406" s="301"/>
      <c r="I406" s="301" t="e">
        <f>IF(#REF!=0,IF(#REF!=0,0,1),1)</f>
        <v>#REF!</v>
      </c>
      <c r="J406" s="306" t="s">
        <v>22</v>
      </c>
      <c r="K406" s="303"/>
      <c r="L406" s="304">
        <f t="shared" si="45"/>
        <v>0</v>
      </c>
      <c r="M406" s="303"/>
      <c r="N406" s="303"/>
      <c r="O406" s="303"/>
      <c r="P406" s="304"/>
      <c r="Q406" s="234"/>
      <c r="T406" s="160"/>
      <c r="U406" s="160"/>
    </row>
    <row r="407" spans="1:21" s="305" customFormat="1" ht="36" hidden="1" outlineLevel="1">
      <c r="A407" s="300"/>
      <c r="B407" s="300"/>
      <c r="C407" s="300" t="s">
        <v>15</v>
      </c>
      <c r="D407" s="300" t="s">
        <v>284</v>
      </c>
      <c r="E407" s="300"/>
      <c r="F407" s="300"/>
      <c r="G407" s="300"/>
      <c r="H407" s="301"/>
      <c r="I407" s="308" t="e">
        <f>IF(#REF!=0,IF(#REF!=0,0,1),1)</f>
        <v>#REF!</v>
      </c>
      <c r="J407" s="306" t="s">
        <v>23</v>
      </c>
      <c r="K407" s="303"/>
      <c r="L407" s="304">
        <f t="shared" si="45"/>
        <v>0</v>
      </c>
      <c r="M407" s="303"/>
      <c r="N407" s="303"/>
      <c r="O407" s="303"/>
      <c r="P407" s="304"/>
      <c r="Q407" s="234"/>
      <c r="T407" s="160"/>
      <c r="U407" s="160"/>
    </row>
    <row r="408" spans="1:21" s="305" customFormat="1" ht="36" hidden="1" outlineLevel="1">
      <c r="A408" s="300"/>
      <c r="B408" s="300"/>
      <c r="C408" s="300" t="s">
        <v>15</v>
      </c>
      <c r="D408" s="300" t="s">
        <v>284</v>
      </c>
      <c r="E408" s="300"/>
      <c r="F408" s="300"/>
      <c r="G408" s="300"/>
      <c r="H408" s="301"/>
      <c r="I408" s="308" t="e">
        <f>IF(#REF!=0,IF(#REF!=0,0,1),1)</f>
        <v>#REF!</v>
      </c>
      <c r="J408" s="302" t="s">
        <v>24</v>
      </c>
      <c r="K408" s="303"/>
      <c r="L408" s="304">
        <f t="shared" si="45"/>
        <v>0</v>
      </c>
      <c r="M408" s="303"/>
      <c r="N408" s="303"/>
      <c r="O408" s="303"/>
      <c r="P408" s="304"/>
      <c r="Q408" s="234"/>
      <c r="T408" s="160"/>
      <c r="U408" s="160"/>
    </row>
    <row r="409" spans="1:21" s="305" customFormat="1" ht="54" hidden="1" outlineLevel="1">
      <c r="A409" s="300"/>
      <c r="B409" s="300"/>
      <c r="C409" s="300" t="s">
        <v>15</v>
      </c>
      <c r="D409" s="300" t="s">
        <v>284</v>
      </c>
      <c r="E409" s="300"/>
      <c r="F409" s="300"/>
      <c r="G409" s="300"/>
      <c r="H409" s="301"/>
      <c r="I409" s="309" t="e">
        <f>IF(#REF!=0,IF(#REF!=0,0,1),1)</f>
        <v>#REF!</v>
      </c>
      <c r="J409" s="302" t="s">
        <v>25</v>
      </c>
      <c r="K409" s="303"/>
      <c r="L409" s="304">
        <f t="shared" si="45"/>
        <v>0</v>
      </c>
      <c r="M409" s="303"/>
      <c r="N409" s="303"/>
      <c r="O409" s="303"/>
      <c r="P409" s="304"/>
      <c r="Q409" s="234"/>
      <c r="T409" s="160"/>
      <c r="U409" s="160"/>
    </row>
    <row r="410" spans="1:21" s="305" customFormat="1" ht="54" hidden="1" outlineLevel="1">
      <c r="A410" s="300"/>
      <c r="B410" s="300"/>
      <c r="C410" s="300" t="s">
        <v>15</v>
      </c>
      <c r="D410" s="300" t="s">
        <v>284</v>
      </c>
      <c r="E410" s="300"/>
      <c r="F410" s="300"/>
      <c r="G410" s="300"/>
      <c r="H410" s="301"/>
      <c r="I410" s="310" t="e">
        <f>IF(#REF!=0,IF(#REF!=0,0,1),1)</f>
        <v>#REF!</v>
      </c>
      <c r="J410" s="311" t="s">
        <v>26</v>
      </c>
      <c r="K410" s="303"/>
      <c r="L410" s="304">
        <f t="shared" si="45"/>
        <v>0</v>
      </c>
      <c r="M410" s="303"/>
      <c r="N410" s="303"/>
      <c r="O410" s="303"/>
      <c r="P410" s="304"/>
      <c r="Q410" s="234"/>
      <c r="T410" s="160"/>
      <c r="U410" s="160"/>
    </row>
    <row r="411" spans="1:21" s="159" customFormat="1" ht="24.75" customHeight="1" collapsed="1">
      <c r="A411" s="155"/>
      <c r="B411" s="155"/>
      <c r="C411" s="312" t="s">
        <v>15</v>
      </c>
      <c r="D411" s="155"/>
      <c r="E411" s="155"/>
      <c r="F411" s="155"/>
      <c r="G411" s="155"/>
      <c r="H411" s="156"/>
      <c r="I411" s="313">
        <v>1</v>
      </c>
      <c r="J411" s="271" t="s">
        <v>336</v>
      </c>
      <c r="K411" s="249" t="e">
        <f>K13+K58+K79+#REF!+#REF!+#REF!+#REF!+#REF!+#REF!+K264+#REF!+K287+K331+#REF!+#REF!</f>
        <v>#REF!</v>
      </c>
      <c r="L411" s="249">
        <f aca="true" t="shared" si="46" ref="L411:Q411">L13+L58+L79+L93+L139+L148+L264+L287+L331</f>
        <v>2398505.3</v>
      </c>
      <c r="M411" s="249">
        <f t="shared" si="46"/>
        <v>2075225</v>
      </c>
      <c r="N411" s="249">
        <f t="shared" si="46"/>
        <v>70796</v>
      </c>
      <c r="O411" s="249">
        <f t="shared" si="46"/>
        <v>28598</v>
      </c>
      <c r="P411" s="249">
        <f t="shared" si="46"/>
        <v>223886.3</v>
      </c>
      <c r="Q411" s="158" t="e">
        <f t="shared" si="46"/>
        <v>#REF!</v>
      </c>
      <c r="R411" s="314">
        <f>M411+N411+O411+P411</f>
        <v>2398505.3</v>
      </c>
      <c r="T411" s="160"/>
      <c r="U411" s="160"/>
    </row>
    <row r="412" spans="1:18" ht="24.75" customHeight="1" hidden="1">
      <c r="A412" s="315"/>
      <c r="B412" s="315"/>
      <c r="C412" s="315"/>
      <c r="D412" s="315"/>
      <c r="E412" s="315"/>
      <c r="F412" s="316"/>
      <c r="G412" s="316"/>
      <c r="H412" s="227"/>
      <c r="I412" s="190"/>
      <c r="J412" s="317" t="s">
        <v>27</v>
      </c>
      <c r="K412" s="318"/>
      <c r="L412" s="319">
        <v>2398505.3</v>
      </c>
      <c r="M412" s="320">
        <v>2085665</v>
      </c>
      <c r="N412" s="320">
        <v>70796</v>
      </c>
      <c r="O412" s="320">
        <v>28598</v>
      </c>
      <c r="P412" s="319">
        <v>213446.3</v>
      </c>
      <c r="Q412" s="321"/>
      <c r="R412" s="314">
        <f>M412+N412+O412+P412</f>
        <v>2398505.3</v>
      </c>
    </row>
    <row r="413" spans="1:17" ht="20.25" hidden="1">
      <c r="A413" s="315"/>
      <c r="B413" s="315"/>
      <c r="C413" s="315"/>
      <c r="D413" s="315"/>
      <c r="E413" s="315"/>
      <c r="F413" s="316"/>
      <c r="G413" s="316"/>
      <c r="H413" s="227"/>
      <c r="I413" s="190"/>
      <c r="J413" s="317" t="s">
        <v>28</v>
      </c>
      <c r="K413" s="318"/>
      <c r="L413" s="238">
        <f>L13+L58+L79+L93+L139+L148+L264+L287+L331</f>
        <v>2398505.3</v>
      </c>
      <c r="M413" s="238">
        <f>M13+M58+M79+M93+M139+M148+M264+M287+M331</f>
        <v>2075225</v>
      </c>
      <c r="N413" s="319">
        <f>N13+N58+N79+N93+N139+N148+N264+N287+N331</f>
        <v>70796</v>
      </c>
      <c r="O413" s="319">
        <f>O13+O58+O79+O93+O139+O148+O264+O287+O331</f>
        <v>28598</v>
      </c>
      <c r="P413" s="319">
        <f>P13+P58+P79+P93+P139+P148+P264+P287+P331</f>
        <v>223886.3</v>
      </c>
      <c r="Q413" s="321"/>
    </row>
    <row r="414" spans="1:18" s="159" customFormat="1" ht="18.75" hidden="1">
      <c r="A414" s="315"/>
      <c r="B414" s="315"/>
      <c r="C414" s="315"/>
      <c r="D414" s="315"/>
      <c r="E414" s="315"/>
      <c r="F414" s="316"/>
      <c r="G414" s="316"/>
      <c r="H414" s="227"/>
      <c r="I414" s="322"/>
      <c r="J414" s="323" t="s">
        <v>29</v>
      </c>
      <c r="K414" s="318"/>
      <c r="L414" s="324">
        <v>2275822.3</v>
      </c>
      <c r="M414" s="320"/>
      <c r="N414" s="320"/>
      <c r="O414" s="320"/>
      <c r="P414" s="319"/>
      <c r="Q414" s="325"/>
      <c r="R414" s="314">
        <f>R412-L411</f>
        <v>0</v>
      </c>
    </row>
    <row r="415" spans="1:17" s="159" customFormat="1" ht="18.75" hidden="1">
      <c r="A415" s="315"/>
      <c r="B415" s="315"/>
      <c r="C415" s="315"/>
      <c r="D415" s="315"/>
      <c r="E415" s="315"/>
      <c r="F415" s="316"/>
      <c r="G415" s="316"/>
      <c r="H415" s="227"/>
      <c r="I415" s="322"/>
      <c r="J415" s="326" t="s">
        <v>30</v>
      </c>
      <c r="K415" s="318"/>
      <c r="L415" s="324">
        <v>1226839</v>
      </c>
      <c r="M415" s="320"/>
      <c r="N415" s="320"/>
      <c r="O415" s="320"/>
      <c r="P415" s="319"/>
      <c r="Q415" s="325"/>
    </row>
    <row r="416" spans="1:17" s="159" customFormat="1" ht="19.5" customHeight="1">
      <c r="A416" s="327"/>
      <c r="B416" s="327"/>
      <c r="C416" s="327"/>
      <c r="D416" s="179"/>
      <c r="E416" s="327"/>
      <c r="F416" s="179"/>
      <c r="G416" s="179"/>
      <c r="H416" s="226"/>
      <c r="I416" s="322"/>
      <c r="J416" s="175" t="s">
        <v>337</v>
      </c>
      <c r="K416" s="328"/>
      <c r="L416" s="324">
        <f>-(L411-L415)</f>
        <v>-1171666.2999999998</v>
      </c>
      <c r="M416" s="320"/>
      <c r="N416" s="320"/>
      <c r="O416" s="320"/>
      <c r="P416" s="319"/>
      <c r="Q416" s="325"/>
    </row>
    <row r="417" spans="1:17" s="159" customFormat="1" ht="2.25" customHeight="1" hidden="1">
      <c r="A417" s="327"/>
      <c r="B417" s="327"/>
      <c r="C417" s="327"/>
      <c r="D417" s="327"/>
      <c r="E417" s="327"/>
      <c r="F417" s="179"/>
      <c r="G417" s="179"/>
      <c r="H417" s="226">
        <v>0</v>
      </c>
      <c r="I417" s="322"/>
      <c r="J417" s="175" t="s">
        <v>339</v>
      </c>
      <c r="K417" s="328"/>
      <c r="L417" s="319"/>
      <c r="M417" s="320"/>
      <c r="N417" s="320"/>
      <c r="O417" s="320"/>
      <c r="P417" s="319"/>
      <c r="Q417" s="325"/>
    </row>
    <row r="418" spans="1:17" s="159" customFormat="1" ht="18.75">
      <c r="A418" s="329"/>
      <c r="B418" s="329"/>
      <c r="C418" s="330" t="s">
        <v>31</v>
      </c>
      <c r="D418" s="329"/>
      <c r="E418" s="329"/>
      <c r="F418" s="155"/>
      <c r="G418" s="155"/>
      <c r="H418" s="156"/>
      <c r="I418" s="313"/>
      <c r="J418" s="271" t="s">
        <v>32</v>
      </c>
      <c r="K418" s="331" t="e">
        <v>#REF!</v>
      </c>
      <c r="L418" s="332">
        <f>-(L411-L414)</f>
        <v>-122683</v>
      </c>
      <c r="M418" s="313"/>
      <c r="N418" s="313"/>
      <c r="O418" s="313"/>
      <c r="P418" s="333"/>
      <c r="Q418" s="325"/>
    </row>
    <row r="419" spans="1:17" s="159" customFormat="1" ht="18.75" outlineLevel="1">
      <c r="A419" s="327"/>
      <c r="B419" s="327"/>
      <c r="C419" s="327"/>
      <c r="D419" s="327"/>
      <c r="E419" s="327"/>
      <c r="F419" s="179"/>
      <c r="G419" s="179"/>
      <c r="H419" s="226">
        <v>0</v>
      </c>
      <c r="I419" s="322"/>
      <c r="J419" s="175" t="s">
        <v>33</v>
      </c>
      <c r="K419" s="331" t="e">
        <v>#REF!</v>
      </c>
      <c r="L419" s="319">
        <f>L418/L415*100</f>
        <v>-9.999926640740961</v>
      </c>
      <c r="M419" s="320"/>
      <c r="N419" s="320"/>
      <c r="O419" s="320"/>
      <c r="P419" s="319"/>
      <c r="Q419" s="325"/>
    </row>
    <row r="420" spans="1:17" ht="0.75" customHeight="1" outlineLevel="1">
      <c r="A420" s="334"/>
      <c r="B420" s="334"/>
      <c r="C420" s="335"/>
      <c r="D420" s="334"/>
      <c r="E420" s="334"/>
      <c r="F420" s="189"/>
      <c r="G420" s="189"/>
      <c r="H420" s="186"/>
      <c r="I420" s="190"/>
      <c r="J420" s="175" t="s">
        <v>339</v>
      </c>
      <c r="K420" s="222" t="e">
        <f>K419-K411</f>
        <v>#REF!</v>
      </c>
      <c r="L420" s="336"/>
      <c r="M420" s="337"/>
      <c r="N420" s="337"/>
      <c r="O420" s="337"/>
      <c r="P420" s="336"/>
      <c r="Q420" s="338"/>
    </row>
    <row r="421" spans="1:17" ht="54" customHeight="1" outlineLevel="1">
      <c r="A421" s="327"/>
      <c r="B421" s="327"/>
      <c r="C421" s="327"/>
      <c r="D421" s="339"/>
      <c r="E421" s="327"/>
      <c r="F421" s="179"/>
      <c r="G421" s="179"/>
      <c r="H421" s="179"/>
      <c r="I421" s="190"/>
      <c r="J421" s="340" t="s">
        <v>340</v>
      </c>
      <c r="K421" s="222" t="e">
        <f>-K420/K419*100</f>
        <v>#REF!</v>
      </c>
      <c r="L421" s="324">
        <f>L422+L427+L430</f>
        <v>122683</v>
      </c>
      <c r="M421" s="337"/>
      <c r="N421" s="337"/>
      <c r="O421" s="337"/>
      <c r="P421" s="336"/>
      <c r="Q421" s="338"/>
    </row>
    <row r="422" spans="1:17" ht="18.75" outlineLevel="1">
      <c r="A422" s="327"/>
      <c r="B422" s="327"/>
      <c r="C422" s="334"/>
      <c r="D422" s="327"/>
      <c r="E422" s="327"/>
      <c r="F422" s="179"/>
      <c r="G422" s="179"/>
      <c r="H422" s="179"/>
      <c r="I422" s="190"/>
      <c r="J422" s="341" t="s">
        <v>34</v>
      </c>
      <c r="K422" s="342" t="e">
        <f>K418-K411</f>
        <v>#REF!</v>
      </c>
      <c r="L422" s="343">
        <f>L423-L424</f>
        <v>0</v>
      </c>
      <c r="M422" s="337"/>
      <c r="N422" s="337"/>
      <c r="O422" s="337"/>
      <c r="P422" s="336"/>
      <c r="Q422" s="338"/>
    </row>
    <row r="423" spans="1:17" ht="18" outlineLevel="1">
      <c r="A423" s="327"/>
      <c r="B423" s="327"/>
      <c r="C423" s="344"/>
      <c r="D423" s="327"/>
      <c r="E423" s="327"/>
      <c r="F423" s="179"/>
      <c r="G423" s="179"/>
      <c r="H423" s="179"/>
      <c r="I423" s="190"/>
      <c r="J423" s="175" t="s">
        <v>342</v>
      </c>
      <c r="K423" s="176" t="e">
        <f>-K422/K411*100</f>
        <v>#REF!</v>
      </c>
      <c r="L423" s="319">
        <v>30000</v>
      </c>
      <c r="M423" s="337"/>
      <c r="N423" s="337"/>
      <c r="O423" s="337"/>
      <c r="P423" s="336"/>
      <c r="Q423" s="338"/>
    </row>
    <row r="424" spans="1:17" ht="17.25" customHeight="1" outlineLevel="1">
      <c r="A424" s="327"/>
      <c r="B424" s="327"/>
      <c r="C424" s="327"/>
      <c r="D424" s="327"/>
      <c r="E424" s="327"/>
      <c r="F424" s="179"/>
      <c r="G424" s="179"/>
      <c r="H424" s="179"/>
      <c r="I424" s="190"/>
      <c r="J424" s="175" t="s">
        <v>343</v>
      </c>
      <c r="K424" s="176" t="e">
        <f>-K422/K419*100</f>
        <v>#REF!</v>
      </c>
      <c r="L424" s="319">
        <v>30000</v>
      </c>
      <c r="M424" s="337"/>
      <c r="N424" s="337"/>
      <c r="O424" s="337"/>
      <c r="P424" s="336"/>
      <c r="Q424" s="338"/>
    </row>
    <row r="425" spans="1:17" ht="18.75" hidden="1" outlineLevel="1">
      <c r="A425" s="327"/>
      <c r="B425" s="327"/>
      <c r="C425" s="327"/>
      <c r="D425" s="327"/>
      <c r="E425" s="327"/>
      <c r="F425" s="179"/>
      <c r="G425" s="179"/>
      <c r="H425" s="179"/>
      <c r="I425" s="190"/>
      <c r="J425" s="341" t="s">
        <v>344</v>
      </c>
      <c r="K425" s="345">
        <f>K426+K431+K434</f>
        <v>0</v>
      </c>
      <c r="L425" s="319"/>
      <c r="M425" s="337"/>
      <c r="N425" s="337"/>
      <c r="O425" s="337"/>
      <c r="P425" s="336"/>
      <c r="Q425" s="338"/>
    </row>
    <row r="426" spans="1:17" ht="18" hidden="1" outlineLevel="1">
      <c r="A426" s="327"/>
      <c r="B426" s="327"/>
      <c r="C426" s="327"/>
      <c r="D426" s="327"/>
      <c r="E426" s="327"/>
      <c r="F426" s="179"/>
      <c r="G426" s="179"/>
      <c r="H426" s="179"/>
      <c r="I426" s="190"/>
      <c r="J426" s="175" t="s">
        <v>35</v>
      </c>
      <c r="K426" s="176">
        <f>K427-K428</f>
        <v>0</v>
      </c>
      <c r="L426" s="319"/>
      <c r="M426" s="337"/>
      <c r="N426" s="337"/>
      <c r="O426" s="337"/>
      <c r="P426" s="336"/>
      <c r="Q426" s="338"/>
    </row>
    <row r="427" spans="1:17" ht="18.75" outlineLevel="1">
      <c r="A427" s="327"/>
      <c r="B427" s="327" t="s">
        <v>382</v>
      </c>
      <c r="C427" s="327" t="s">
        <v>292</v>
      </c>
      <c r="D427" s="327" t="s">
        <v>279</v>
      </c>
      <c r="E427" s="327"/>
      <c r="F427" s="179" t="s">
        <v>36</v>
      </c>
      <c r="G427" s="179" t="s">
        <v>37</v>
      </c>
      <c r="H427" s="179" t="s">
        <v>38</v>
      </c>
      <c r="I427" s="190"/>
      <c r="J427" s="341" t="s">
        <v>39</v>
      </c>
      <c r="K427" s="176"/>
      <c r="L427" s="346">
        <f>L428-L429</f>
        <v>120995</v>
      </c>
      <c r="M427" s="337"/>
      <c r="N427" s="337"/>
      <c r="O427" s="337"/>
      <c r="P427" s="336"/>
      <c r="Q427" s="347"/>
    </row>
    <row r="428" spans="1:17" ht="36" outlineLevel="1">
      <c r="A428" s="327"/>
      <c r="B428" s="327" t="s">
        <v>382</v>
      </c>
      <c r="C428" s="327" t="s">
        <v>292</v>
      </c>
      <c r="D428" s="327" t="s">
        <v>279</v>
      </c>
      <c r="E428" s="327"/>
      <c r="F428" s="179" t="s">
        <v>36</v>
      </c>
      <c r="G428" s="179" t="s">
        <v>37</v>
      </c>
      <c r="H428" s="179" t="s">
        <v>38</v>
      </c>
      <c r="I428" s="190"/>
      <c r="J428" s="175" t="s">
        <v>346</v>
      </c>
      <c r="K428" s="176">
        <f>K430</f>
        <v>0</v>
      </c>
      <c r="L428" s="319">
        <v>270995</v>
      </c>
      <c r="M428" s="337"/>
      <c r="N428" s="337"/>
      <c r="O428" s="337"/>
      <c r="P428" s="336"/>
      <c r="Q428" s="338"/>
    </row>
    <row r="429" spans="1:17" ht="36" outlineLevel="1">
      <c r="A429" s="327"/>
      <c r="B429" s="327" t="s">
        <v>382</v>
      </c>
      <c r="C429" s="327" t="s">
        <v>292</v>
      </c>
      <c r="D429" s="327" t="s">
        <v>279</v>
      </c>
      <c r="E429" s="327"/>
      <c r="F429" s="179" t="s">
        <v>36</v>
      </c>
      <c r="G429" s="179" t="s">
        <v>37</v>
      </c>
      <c r="H429" s="179" t="s">
        <v>398</v>
      </c>
      <c r="I429" s="190"/>
      <c r="J429" s="175" t="s">
        <v>347</v>
      </c>
      <c r="K429" s="176"/>
      <c r="L429" s="319">
        <v>150000</v>
      </c>
      <c r="M429" s="337"/>
      <c r="N429" s="337"/>
      <c r="O429" s="337"/>
      <c r="P429" s="336"/>
      <c r="Q429" s="338"/>
    </row>
    <row r="430" spans="1:17" ht="54" outlineLevel="1">
      <c r="A430" s="327"/>
      <c r="B430" s="327"/>
      <c r="C430" s="327"/>
      <c r="D430" s="327"/>
      <c r="E430" s="327"/>
      <c r="F430" s="179"/>
      <c r="G430" s="179"/>
      <c r="H430" s="179"/>
      <c r="I430" s="190"/>
      <c r="J430" s="175" t="s">
        <v>348</v>
      </c>
      <c r="K430" s="176"/>
      <c r="L430" s="319">
        <v>1688</v>
      </c>
      <c r="M430" s="337"/>
      <c r="N430" s="337"/>
      <c r="O430" s="337"/>
      <c r="P430" s="336"/>
      <c r="Q430" s="338"/>
    </row>
    <row r="431" spans="1:17" s="118" customFormat="1" ht="18">
      <c r="A431" s="108"/>
      <c r="B431" s="108"/>
      <c r="C431" s="348"/>
      <c r="D431" s="108"/>
      <c r="E431" s="108"/>
      <c r="F431" s="109"/>
      <c r="G431" s="109"/>
      <c r="H431" s="349"/>
      <c r="I431" s="350"/>
      <c r="J431" s="351"/>
      <c r="K431" s="352">
        <f>K432-K433</f>
        <v>0</v>
      </c>
      <c r="L431" s="353"/>
      <c r="M431" s="350"/>
      <c r="N431" s="350"/>
      <c r="O431" s="350"/>
      <c r="P431" s="353"/>
      <c r="Q431" s="354"/>
    </row>
    <row r="432" spans="1:17" s="118" customFormat="1" ht="18">
      <c r="A432" s="108"/>
      <c r="B432" s="108"/>
      <c r="C432" s="348"/>
      <c r="D432" s="108"/>
      <c r="E432" s="108"/>
      <c r="F432" s="109"/>
      <c r="G432" s="109"/>
      <c r="H432" s="349"/>
      <c r="I432" s="350"/>
      <c r="J432" s="351"/>
      <c r="K432" s="352"/>
      <c r="L432" s="353"/>
      <c r="M432" s="350"/>
      <c r="N432" s="350"/>
      <c r="O432" s="350"/>
      <c r="P432" s="353"/>
      <c r="Q432" s="354"/>
    </row>
    <row r="433" spans="1:17" s="118" customFormat="1" ht="18">
      <c r="A433" s="355"/>
      <c r="B433" s="355"/>
      <c r="C433" s="108"/>
      <c r="D433" s="356"/>
      <c r="E433" s="355"/>
      <c r="F433" s="357"/>
      <c r="G433" s="358"/>
      <c r="H433" s="359"/>
      <c r="I433" s="350"/>
      <c r="J433" s="357"/>
      <c r="K433" s="352"/>
      <c r="L433" s="353"/>
      <c r="M433" s="350"/>
      <c r="N433" s="350"/>
      <c r="O433" s="350"/>
      <c r="P433" s="353"/>
      <c r="Q433" s="354"/>
    </row>
    <row r="434" spans="1:17" s="118" customFormat="1" ht="18">
      <c r="A434" s="350"/>
      <c r="B434" s="350"/>
      <c r="C434" s="108"/>
      <c r="D434" s="350"/>
      <c r="E434" s="350"/>
      <c r="F434" s="350"/>
      <c r="G434" s="350"/>
      <c r="H434" s="350"/>
      <c r="I434" s="350"/>
      <c r="J434" s="360"/>
      <c r="K434" s="352"/>
      <c r="L434" s="353"/>
      <c r="M434" s="350"/>
      <c r="N434" s="350"/>
      <c r="O434" s="350"/>
      <c r="P434" s="353"/>
      <c r="Q434" s="354"/>
    </row>
    <row r="435" spans="1:17" s="118" customFormat="1" ht="18">
      <c r="A435" s="350"/>
      <c r="B435" s="350"/>
      <c r="C435" s="356"/>
      <c r="D435" s="350"/>
      <c r="E435" s="350"/>
      <c r="F435" s="350"/>
      <c r="G435" s="350"/>
      <c r="H435" s="350"/>
      <c r="I435" s="350"/>
      <c r="J435" s="360" t="s">
        <v>40</v>
      </c>
      <c r="K435" s="350"/>
      <c r="L435" s="353"/>
      <c r="M435" s="350"/>
      <c r="N435" s="350"/>
      <c r="O435" s="360" t="s">
        <v>350</v>
      </c>
      <c r="P435" s="353"/>
      <c r="Q435" s="354"/>
    </row>
    <row r="436" spans="11:17" s="118" customFormat="1" ht="15">
      <c r="K436" s="361"/>
      <c r="L436" s="362"/>
      <c r="P436" s="362"/>
      <c r="Q436" s="354"/>
    </row>
    <row r="437" spans="12:17" s="118" customFormat="1" ht="14.25">
      <c r="L437" s="362"/>
      <c r="P437" s="362"/>
      <c r="Q437" s="354"/>
    </row>
    <row r="438" spans="12:17" s="118" customFormat="1" ht="14.25">
      <c r="L438" s="362"/>
      <c r="P438" s="362"/>
      <c r="Q438" s="354"/>
    </row>
    <row r="439" spans="12:17" s="118" customFormat="1" ht="14.25">
      <c r="L439" s="362"/>
      <c r="P439" s="362"/>
      <c r="Q439" s="354"/>
    </row>
    <row r="440" spans="12:17" s="118" customFormat="1" ht="14.25">
      <c r="L440" s="362"/>
      <c r="P440" s="362"/>
      <c r="Q440" s="354"/>
    </row>
    <row r="441" spans="12:17" s="118" customFormat="1" ht="14.25">
      <c r="L441" s="362"/>
      <c r="P441" s="362"/>
      <c r="Q441" s="354"/>
    </row>
    <row r="442" spans="12:17" s="118" customFormat="1" ht="14.25">
      <c r="L442" s="362"/>
      <c r="P442" s="362"/>
      <c r="Q442" s="354"/>
    </row>
    <row r="443" spans="12:17" s="118" customFormat="1" ht="14.25">
      <c r="L443" s="362"/>
      <c r="P443" s="362"/>
      <c r="Q443" s="354"/>
    </row>
    <row r="444" spans="12:17" s="118" customFormat="1" ht="14.25">
      <c r="L444" s="362"/>
      <c r="P444" s="362"/>
      <c r="Q444" s="354"/>
    </row>
    <row r="445" spans="12:17" s="118" customFormat="1" ht="14.25">
      <c r="L445" s="362"/>
      <c r="P445" s="362"/>
      <c r="Q445" s="354"/>
    </row>
    <row r="446" spans="12:17" s="118" customFormat="1" ht="14.25">
      <c r="L446" s="362"/>
      <c r="P446" s="362"/>
      <c r="Q446" s="354"/>
    </row>
    <row r="447" spans="12:17" s="118" customFormat="1" ht="14.25">
      <c r="L447" s="362"/>
      <c r="P447" s="362"/>
      <c r="Q447" s="354"/>
    </row>
    <row r="448" spans="12:17" s="118" customFormat="1" ht="14.25">
      <c r="L448" s="362"/>
      <c r="P448" s="362"/>
      <c r="Q448" s="354"/>
    </row>
    <row r="449" spans="12:17" s="118" customFormat="1" ht="14.25">
      <c r="L449" s="362"/>
      <c r="P449" s="362"/>
      <c r="Q449" s="354"/>
    </row>
    <row r="450" spans="12:17" s="118" customFormat="1" ht="14.25">
      <c r="L450" s="362"/>
      <c r="P450" s="362"/>
      <c r="Q450" s="354"/>
    </row>
    <row r="451" spans="12:17" s="118" customFormat="1" ht="14.25">
      <c r="L451" s="362"/>
      <c r="P451" s="362"/>
      <c r="Q451" s="354"/>
    </row>
    <row r="452" spans="12:17" s="118" customFormat="1" ht="14.25">
      <c r="L452" s="362"/>
      <c r="P452" s="362"/>
      <c r="Q452" s="354"/>
    </row>
    <row r="453" spans="12:17" s="118" customFormat="1" ht="14.25">
      <c r="L453" s="362"/>
      <c r="P453" s="362"/>
      <c r="Q453" s="354"/>
    </row>
    <row r="454" spans="12:17" s="118" customFormat="1" ht="14.25">
      <c r="L454" s="362"/>
      <c r="P454" s="362"/>
      <c r="Q454" s="354"/>
    </row>
    <row r="455" spans="12:17" s="118" customFormat="1" ht="14.25">
      <c r="L455" s="362"/>
      <c r="P455" s="362"/>
      <c r="Q455" s="354"/>
    </row>
    <row r="456" spans="12:17" s="118" customFormat="1" ht="14.25">
      <c r="L456" s="362"/>
      <c r="P456" s="362"/>
      <c r="Q456" s="354"/>
    </row>
    <row r="457" spans="12:17" s="118" customFormat="1" ht="14.25">
      <c r="L457" s="362"/>
      <c r="P457" s="362"/>
      <c r="Q457" s="354"/>
    </row>
    <row r="458" spans="12:17" s="118" customFormat="1" ht="14.25">
      <c r="L458" s="362"/>
      <c r="P458" s="362"/>
      <c r="Q458" s="354"/>
    </row>
    <row r="459" spans="12:17" s="118" customFormat="1" ht="14.25">
      <c r="L459" s="362"/>
      <c r="P459" s="362"/>
      <c r="Q459" s="354"/>
    </row>
    <row r="460" spans="12:17" s="118" customFormat="1" ht="14.25">
      <c r="L460" s="362"/>
      <c r="P460" s="362"/>
      <c r="Q460" s="354"/>
    </row>
    <row r="461" spans="12:17" s="118" customFormat="1" ht="14.25">
      <c r="L461" s="362"/>
      <c r="P461" s="362"/>
      <c r="Q461" s="354"/>
    </row>
    <row r="462" spans="12:17" s="118" customFormat="1" ht="14.25">
      <c r="L462" s="362"/>
      <c r="P462" s="362"/>
      <c r="Q462" s="354"/>
    </row>
    <row r="463" spans="12:17" s="118" customFormat="1" ht="14.25">
      <c r="L463" s="362"/>
      <c r="P463" s="362"/>
      <c r="Q463" s="354"/>
    </row>
    <row r="464" spans="12:17" s="118" customFormat="1" ht="14.25">
      <c r="L464" s="362"/>
      <c r="P464" s="362"/>
      <c r="Q464" s="354"/>
    </row>
    <row r="465" spans="12:17" s="118" customFormat="1" ht="14.25">
      <c r="L465" s="362"/>
      <c r="P465" s="362"/>
      <c r="Q465" s="354"/>
    </row>
    <row r="466" spans="12:17" s="118" customFormat="1" ht="14.25">
      <c r="L466" s="362"/>
      <c r="P466" s="362"/>
      <c r="Q466" s="354"/>
    </row>
    <row r="467" spans="12:17" s="118" customFormat="1" ht="14.25">
      <c r="L467" s="362"/>
      <c r="P467" s="362"/>
      <c r="Q467" s="354"/>
    </row>
    <row r="468" spans="12:17" s="118" customFormat="1" ht="14.25">
      <c r="L468" s="362"/>
      <c r="P468" s="362"/>
      <c r="Q468" s="354"/>
    </row>
    <row r="469" spans="12:17" s="118" customFormat="1" ht="14.25">
      <c r="L469" s="362"/>
      <c r="P469" s="362"/>
      <c r="Q469" s="354"/>
    </row>
    <row r="470" spans="12:17" s="118" customFormat="1" ht="14.25">
      <c r="L470" s="362"/>
      <c r="P470" s="362"/>
      <c r="Q470" s="354"/>
    </row>
    <row r="471" spans="12:17" s="118" customFormat="1" ht="14.25">
      <c r="L471" s="362"/>
      <c r="P471" s="362"/>
      <c r="Q471" s="354"/>
    </row>
    <row r="472" spans="12:17" s="118" customFormat="1" ht="14.25">
      <c r="L472" s="362"/>
      <c r="P472" s="362"/>
      <c r="Q472" s="354"/>
    </row>
    <row r="473" spans="12:17" s="118" customFormat="1" ht="14.25">
      <c r="L473" s="362"/>
      <c r="P473" s="362"/>
      <c r="Q473" s="354"/>
    </row>
    <row r="474" spans="12:17" s="118" customFormat="1" ht="14.25">
      <c r="L474" s="362"/>
      <c r="P474" s="362"/>
      <c r="Q474" s="354"/>
    </row>
    <row r="475" spans="12:17" s="118" customFormat="1" ht="14.25">
      <c r="L475" s="362"/>
      <c r="P475" s="362"/>
      <c r="Q475" s="354"/>
    </row>
    <row r="476" spans="12:17" s="118" customFormat="1" ht="14.25">
      <c r="L476" s="362"/>
      <c r="P476" s="362"/>
      <c r="Q476" s="354"/>
    </row>
    <row r="477" spans="12:17" s="118" customFormat="1" ht="14.25">
      <c r="L477" s="362"/>
      <c r="P477" s="362"/>
      <c r="Q477" s="354"/>
    </row>
    <row r="478" spans="12:17" s="118" customFormat="1" ht="14.25">
      <c r="L478" s="362"/>
      <c r="P478" s="362"/>
      <c r="Q478" s="354"/>
    </row>
    <row r="479" spans="12:17" s="118" customFormat="1" ht="14.25">
      <c r="L479" s="362"/>
      <c r="P479" s="362"/>
      <c r="Q479" s="354"/>
    </row>
    <row r="480" spans="12:17" s="118" customFormat="1" ht="14.25">
      <c r="L480" s="362"/>
      <c r="P480" s="362"/>
      <c r="Q480" s="354"/>
    </row>
    <row r="481" spans="12:17" s="118" customFormat="1" ht="14.25">
      <c r="L481" s="362"/>
      <c r="P481" s="362"/>
      <c r="Q481" s="354"/>
    </row>
    <row r="482" spans="12:17" s="118" customFormat="1" ht="14.25">
      <c r="L482" s="362"/>
      <c r="P482" s="362"/>
      <c r="Q482" s="354"/>
    </row>
    <row r="483" spans="12:17" s="118" customFormat="1" ht="14.25">
      <c r="L483" s="362"/>
      <c r="P483" s="362"/>
      <c r="Q483" s="354"/>
    </row>
    <row r="484" spans="12:17" s="118" customFormat="1" ht="14.25">
      <c r="L484" s="362"/>
      <c r="P484" s="362"/>
      <c r="Q484" s="354"/>
    </row>
    <row r="485" spans="12:17" s="118" customFormat="1" ht="14.25">
      <c r="L485" s="362"/>
      <c r="P485" s="362"/>
      <c r="Q485" s="354"/>
    </row>
    <row r="486" spans="12:17" s="118" customFormat="1" ht="14.25">
      <c r="L486" s="362"/>
      <c r="P486" s="362"/>
      <c r="Q486" s="354"/>
    </row>
    <row r="487" spans="12:17" s="118" customFormat="1" ht="14.25">
      <c r="L487" s="362"/>
      <c r="P487" s="362"/>
      <c r="Q487" s="354"/>
    </row>
    <row r="488" spans="12:17" s="118" customFormat="1" ht="14.25">
      <c r="L488" s="362"/>
      <c r="P488" s="362"/>
      <c r="Q488" s="354"/>
    </row>
    <row r="489" spans="12:17" s="118" customFormat="1" ht="14.25">
      <c r="L489" s="362"/>
      <c r="P489" s="362"/>
      <c r="Q489" s="354"/>
    </row>
    <row r="490" spans="12:17" s="118" customFormat="1" ht="14.25">
      <c r="L490" s="362"/>
      <c r="P490" s="362"/>
      <c r="Q490" s="354"/>
    </row>
    <row r="491" spans="12:17" s="118" customFormat="1" ht="14.25">
      <c r="L491" s="362"/>
      <c r="P491" s="362"/>
      <c r="Q491" s="354"/>
    </row>
    <row r="492" spans="12:17" s="118" customFormat="1" ht="14.25">
      <c r="L492" s="362"/>
      <c r="P492" s="362"/>
      <c r="Q492" s="354"/>
    </row>
    <row r="493" spans="12:17" s="118" customFormat="1" ht="14.25">
      <c r="L493" s="362"/>
      <c r="P493" s="362"/>
      <c r="Q493" s="354"/>
    </row>
    <row r="494" spans="12:17" s="118" customFormat="1" ht="14.25">
      <c r="L494" s="362"/>
      <c r="P494" s="362"/>
      <c r="Q494" s="354"/>
    </row>
    <row r="495" spans="12:17" s="118" customFormat="1" ht="14.25">
      <c r="L495" s="362"/>
      <c r="P495" s="362"/>
      <c r="Q495" s="354"/>
    </row>
    <row r="496" spans="12:17" s="118" customFormat="1" ht="14.25">
      <c r="L496" s="362"/>
      <c r="P496" s="362"/>
      <c r="Q496" s="354"/>
    </row>
    <row r="497" spans="12:17" s="118" customFormat="1" ht="14.25">
      <c r="L497" s="362"/>
      <c r="P497" s="362"/>
      <c r="Q497" s="354"/>
    </row>
    <row r="498" spans="12:17" s="118" customFormat="1" ht="14.25">
      <c r="L498" s="362"/>
      <c r="P498" s="362"/>
      <c r="Q498" s="354"/>
    </row>
    <row r="499" spans="12:17" s="118" customFormat="1" ht="14.25">
      <c r="L499" s="362"/>
      <c r="P499" s="362"/>
      <c r="Q499" s="354"/>
    </row>
    <row r="500" spans="12:17" s="118" customFormat="1" ht="14.25">
      <c r="L500" s="362"/>
      <c r="P500" s="362"/>
      <c r="Q500" s="354"/>
    </row>
    <row r="501" spans="12:17" s="118" customFormat="1" ht="14.25">
      <c r="L501" s="362"/>
      <c r="P501" s="362"/>
      <c r="Q501" s="354"/>
    </row>
    <row r="502" spans="12:17" s="118" customFormat="1" ht="14.25">
      <c r="L502" s="362"/>
      <c r="P502" s="362"/>
      <c r="Q502" s="354"/>
    </row>
    <row r="503" spans="12:17" s="118" customFormat="1" ht="14.25">
      <c r="L503" s="362"/>
      <c r="P503" s="362"/>
      <c r="Q503" s="354"/>
    </row>
    <row r="504" spans="12:17" s="118" customFormat="1" ht="14.25">
      <c r="L504" s="362"/>
      <c r="P504" s="362"/>
      <c r="Q504" s="354"/>
    </row>
    <row r="505" spans="12:17" s="118" customFormat="1" ht="14.25">
      <c r="L505" s="362"/>
      <c r="P505" s="362"/>
      <c r="Q505" s="354"/>
    </row>
    <row r="506" spans="12:17" s="118" customFormat="1" ht="14.25">
      <c r="L506" s="362"/>
      <c r="P506" s="362"/>
      <c r="Q506" s="354"/>
    </row>
    <row r="507" spans="12:17" s="118" customFormat="1" ht="14.25">
      <c r="L507" s="362"/>
      <c r="P507" s="362"/>
      <c r="Q507" s="354"/>
    </row>
    <row r="508" spans="12:17" s="118" customFormat="1" ht="14.25">
      <c r="L508" s="362"/>
      <c r="P508" s="362"/>
      <c r="Q508" s="354"/>
    </row>
    <row r="509" spans="12:17" s="118" customFormat="1" ht="14.25">
      <c r="L509" s="362"/>
      <c r="P509" s="362"/>
      <c r="Q509" s="354"/>
    </row>
    <row r="510" spans="12:17" s="118" customFormat="1" ht="14.25">
      <c r="L510" s="362"/>
      <c r="P510" s="362"/>
      <c r="Q510" s="354"/>
    </row>
    <row r="511" spans="12:17" s="118" customFormat="1" ht="14.25">
      <c r="L511" s="362"/>
      <c r="P511" s="362"/>
      <c r="Q511" s="354"/>
    </row>
    <row r="512" spans="12:17" s="118" customFormat="1" ht="14.25">
      <c r="L512" s="362"/>
      <c r="P512" s="362"/>
      <c r="Q512" s="354"/>
    </row>
    <row r="513" spans="12:17" s="118" customFormat="1" ht="14.25">
      <c r="L513" s="362"/>
      <c r="P513" s="362"/>
      <c r="Q513" s="354"/>
    </row>
    <row r="514" spans="12:17" s="118" customFormat="1" ht="14.25">
      <c r="L514" s="362"/>
      <c r="P514" s="362"/>
      <c r="Q514" s="354"/>
    </row>
    <row r="515" spans="12:17" s="118" customFormat="1" ht="14.25">
      <c r="L515" s="362"/>
      <c r="P515" s="362"/>
      <c r="Q515" s="354"/>
    </row>
    <row r="516" spans="12:17" s="118" customFormat="1" ht="14.25">
      <c r="L516" s="362"/>
      <c r="P516" s="362"/>
      <c r="Q516" s="354"/>
    </row>
    <row r="517" spans="12:17" s="118" customFormat="1" ht="14.25">
      <c r="L517" s="362"/>
      <c r="P517" s="362"/>
      <c r="Q517" s="354"/>
    </row>
    <row r="518" spans="12:17" s="118" customFormat="1" ht="14.25">
      <c r="L518" s="362"/>
      <c r="P518" s="362"/>
      <c r="Q518" s="354"/>
    </row>
    <row r="519" spans="12:17" s="118" customFormat="1" ht="14.25">
      <c r="L519" s="362"/>
      <c r="P519" s="362"/>
      <c r="Q519" s="354"/>
    </row>
    <row r="520" spans="12:17" s="118" customFormat="1" ht="14.25">
      <c r="L520" s="362"/>
      <c r="P520" s="362"/>
      <c r="Q520" s="354"/>
    </row>
    <row r="521" spans="12:17" s="118" customFormat="1" ht="14.25">
      <c r="L521" s="362"/>
      <c r="P521" s="362"/>
      <c r="Q521" s="354"/>
    </row>
    <row r="522" spans="12:17" s="118" customFormat="1" ht="14.25">
      <c r="L522" s="362"/>
      <c r="P522" s="362"/>
      <c r="Q522" s="354"/>
    </row>
    <row r="523" spans="12:17" s="118" customFormat="1" ht="14.25">
      <c r="L523" s="362"/>
      <c r="P523" s="362"/>
      <c r="Q523" s="354"/>
    </row>
    <row r="524" spans="12:17" s="118" customFormat="1" ht="14.25">
      <c r="L524" s="362"/>
      <c r="P524" s="362"/>
      <c r="Q524" s="354"/>
    </row>
    <row r="525" spans="12:17" s="118" customFormat="1" ht="14.25">
      <c r="L525" s="362"/>
      <c r="P525" s="362"/>
      <c r="Q525" s="354"/>
    </row>
    <row r="526" spans="12:17" s="118" customFormat="1" ht="14.25">
      <c r="L526" s="362"/>
      <c r="P526" s="362"/>
      <c r="Q526" s="354"/>
    </row>
    <row r="527" spans="12:17" s="118" customFormat="1" ht="14.25">
      <c r="L527" s="362"/>
      <c r="P527" s="362"/>
      <c r="Q527" s="354"/>
    </row>
    <row r="528" spans="12:17" s="118" customFormat="1" ht="14.25">
      <c r="L528" s="362"/>
      <c r="P528" s="362"/>
      <c r="Q528" s="354"/>
    </row>
    <row r="529" spans="12:17" s="118" customFormat="1" ht="14.25">
      <c r="L529" s="362"/>
      <c r="P529" s="362"/>
      <c r="Q529" s="354"/>
    </row>
    <row r="530" spans="12:17" s="118" customFormat="1" ht="14.25">
      <c r="L530" s="362"/>
      <c r="P530" s="362"/>
      <c r="Q530" s="354"/>
    </row>
    <row r="531" spans="12:17" s="118" customFormat="1" ht="14.25">
      <c r="L531" s="362"/>
      <c r="P531" s="362"/>
      <c r="Q531" s="354"/>
    </row>
    <row r="532" spans="12:17" s="118" customFormat="1" ht="14.25">
      <c r="L532" s="362"/>
      <c r="P532" s="362"/>
      <c r="Q532" s="354"/>
    </row>
    <row r="533" spans="12:17" s="118" customFormat="1" ht="14.25">
      <c r="L533" s="362"/>
      <c r="P533" s="362"/>
      <c r="Q533" s="354"/>
    </row>
    <row r="534" spans="12:17" s="118" customFormat="1" ht="14.25">
      <c r="L534" s="362"/>
      <c r="P534" s="362"/>
      <c r="Q534" s="354"/>
    </row>
    <row r="535" spans="12:17" s="118" customFormat="1" ht="14.25">
      <c r="L535" s="362"/>
      <c r="P535" s="362"/>
      <c r="Q535" s="354"/>
    </row>
    <row r="536" spans="12:17" s="118" customFormat="1" ht="14.25">
      <c r="L536" s="362"/>
      <c r="P536" s="362"/>
      <c r="Q536" s="354"/>
    </row>
    <row r="537" spans="12:17" s="118" customFormat="1" ht="14.25">
      <c r="L537" s="362"/>
      <c r="P537" s="362"/>
      <c r="Q537" s="354"/>
    </row>
    <row r="538" spans="12:17" s="118" customFormat="1" ht="14.25">
      <c r="L538" s="362"/>
      <c r="P538" s="362"/>
      <c r="Q538" s="354"/>
    </row>
    <row r="539" spans="12:17" s="118" customFormat="1" ht="14.25">
      <c r="L539" s="362"/>
      <c r="P539" s="362"/>
      <c r="Q539" s="354"/>
    </row>
    <row r="540" spans="12:17" s="118" customFormat="1" ht="14.25">
      <c r="L540" s="362"/>
      <c r="P540" s="362"/>
      <c r="Q540" s="354"/>
    </row>
    <row r="541" spans="12:17" s="118" customFormat="1" ht="14.25">
      <c r="L541" s="362"/>
      <c r="P541" s="362"/>
      <c r="Q541" s="354"/>
    </row>
    <row r="542" spans="12:17" s="118" customFormat="1" ht="14.25">
      <c r="L542" s="362"/>
      <c r="P542" s="362"/>
      <c r="Q542" s="354"/>
    </row>
    <row r="543" spans="12:17" s="118" customFormat="1" ht="14.25">
      <c r="L543" s="362"/>
      <c r="P543" s="362"/>
      <c r="Q543" s="354"/>
    </row>
    <row r="544" spans="12:17" s="118" customFormat="1" ht="14.25">
      <c r="L544" s="362"/>
      <c r="P544" s="362"/>
      <c r="Q544" s="354"/>
    </row>
    <row r="545" spans="12:17" s="118" customFormat="1" ht="14.25">
      <c r="L545" s="362"/>
      <c r="P545" s="362"/>
      <c r="Q545" s="354"/>
    </row>
    <row r="546" spans="12:17" s="118" customFormat="1" ht="14.25">
      <c r="L546" s="362"/>
      <c r="P546" s="362"/>
      <c r="Q546" s="354"/>
    </row>
    <row r="547" spans="12:17" s="118" customFormat="1" ht="14.25">
      <c r="L547" s="362"/>
      <c r="P547" s="362"/>
      <c r="Q547" s="354"/>
    </row>
    <row r="548" spans="12:17" s="118" customFormat="1" ht="14.25">
      <c r="L548" s="362"/>
      <c r="P548" s="362"/>
      <c r="Q548" s="354"/>
    </row>
    <row r="549" spans="12:17" s="118" customFormat="1" ht="14.25">
      <c r="L549" s="362"/>
      <c r="P549" s="362"/>
      <c r="Q549" s="354"/>
    </row>
    <row r="550" spans="12:17" s="118" customFormat="1" ht="14.25">
      <c r="L550" s="362"/>
      <c r="P550" s="362"/>
      <c r="Q550" s="354"/>
    </row>
    <row r="551" spans="12:17" s="118" customFormat="1" ht="14.25">
      <c r="L551" s="362"/>
      <c r="P551" s="362"/>
      <c r="Q551" s="354"/>
    </row>
    <row r="552" spans="12:17" s="118" customFormat="1" ht="14.25">
      <c r="L552" s="362"/>
      <c r="P552" s="362"/>
      <c r="Q552" s="354"/>
    </row>
    <row r="553" spans="12:17" s="118" customFormat="1" ht="14.25">
      <c r="L553" s="362"/>
      <c r="P553" s="362"/>
      <c r="Q553" s="354"/>
    </row>
    <row r="554" spans="12:17" s="118" customFormat="1" ht="14.25">
      <c r="L554" s="362"/>
      <c r="P554" s="362"/>
      <c r="Q554" s="354"/>
    </row>
    <row r="555" spans="12:17" s="118" customFormat="1" ht="14.25">
      <c r="L555" s="362"/>
      <c r="P555" s="362"/>
      <c r="Q555" s="354"/>
    </row>
    <row r="556" spans="12:17" s="118" customFormat="1" ht="14.25">
      <c r="L556" s="362"/>
      <c r="P556" s="362"/>
      <c r="Q556" s="354"/>
    </row>
    <row r="557" spans="12:17" s="118" customFormat="1" ht="14.25">
      <c r="L557" s="362"/>
      <c r="P557" s="362"/>
      <c r="Q557" s="354"/>
    </row>
    <row r="558" spans="12:17" s="118" customFormat="1" ht="14.25">
      <c r="L558" s="362"/>
      <c r="P558" s="362"/>
      <c r="Q558" s="354"/>
    </row>
    <row r="559" spans="12:17" s="118" customFormat="1" ht="14.25">
      <c r="L559" s="362"/>
      <c r="P559" s="362"/>
      <c r="Q559" s="354"/>
    </row>
    <row r="560" spans="12:17" s="118" customFormat="1" ht="14.25">
      <c r="L560" s="362"/>
      <c r="P560" s="362"/>
      <c r="Q560" s="354"/>
    </row>
    <row r="561" spans="12:17" s="118" customFormat="1" ht="14.25">
      <c r="L561" s="362"/>
      <c r="P561" s="362"/>
      <c r="Q561" s="354"/>
    </row>
    <row r="562" spans="12:17" s="118" customFormat="1" ht="14.25">
      <c r="L562" s="362"/>
      <c r="P562" s="362"/>
      <c r="Q562" s="354"/>
    </row>
    <row r="563" spans="12:17" s="118" customFormat="1" ht="14.25">
      <c r="L563" s="362"/>
      <c r="P563" s="362"/>
      <c r="Q563" s="354"/>
    </row>
    <row r="564" spans="12:17" s="118" customFormat="1" ht="14.25">
      <c r="L564" s="362"/>
      <c r="P564" s="362"/>
      <c r="Q564" s="354"/>
    </row>
    <row r="565" spans="12:17" s="118" customFormat="1" ht="14.25">
      <c r="L565" s="362"/>
      <c r="P565" s="362"/>
      <c r="Q565" s="354"/>
    </row>
    <row r="566" spans="12:17" s="118" customFormat="1" ht="14.25">
      <c r="L566" s="362"/>
      <c r="P566" s="362"/>
      <c r="Q566" s="354"/>
    </row>
    <row r="567" spans="12:17" s="118" customFormat="1" ht="14.25">
      <c r="L567" s="362"/>
      <c r="P567" s="362"/>
      <c r="Q567" s="354"/>
    </row>
    <row r="568" spans="12:17" s="118" customFormat="1" ht="14.25">
      <c r="L568" s="362"/>
      <c r="P568" s="362"/>
      <c r="Q568" s="354"/>
    </row>
    <row r="569" spans="12:17" s="118" customFormat="1" ht="14.25">
      <c r="L569" s="362"/>
      <c r="P569" s="362"/>
      <c r="Q569" s="354"/>
    </row>
    <row r="570" spans="12:17" s="118" customFormat="1" ht="14.25">
      <c r="L570" s="362"/>
      <c r="P570" s="362"/>
      <c r="Q570" s="354"/>
    </row>
    <row r="571" spans="12:17" s="118" customFormat="1" ht="14.25">
      <c r="L571" s="362"/>
      <c r="P571" s="362"/>
      <c r="Q571" s="354"/>
    </row>
    <row r="572" spans="12:17" s="118" customFormat="1" ht="14.25">
      <c r="L572" s="362"/>
      <c r="P572" s="362"/>
      <c r="Q572" s="354"/>
    </row>
    <row r="573" spans="12:17" s="118" customFormat="1" ht="14.25">
      <c r="L573" s="362"/>
      <c r="P573" s="362"/>
      <c r="Q573" s="354"/>
    </row>
    <row r="574" spans="12:17" s="118" customFormat="1" ht="14.25">
      <c r="L574" s="362"/>
      <c r="P574" s="362"/>
      <c r="Q574" s="354"/>
    </row>
    <row r="575" spans="12:17" s="118" customFormat="1" ht="14.25">
      <c r="L575" s="362"/>
      <c r="P575" s="362"/>
      <c r="Q575" s="354"/>
    </row>
    <row r="576" spans="12:17" s="118" customFormat="1" ht="14.25">
      <c r="L576" s="362"/>
      <c r="P576" s="362"/>
      <c r="Q576" s="354"/>
    </row>
    <row r="577" spans="12:17" s="118" customFormat="1" ht="14.25">
      <c r="L577" s="362"/>
      <c r="P577" s="362"/>
      <c r="Q577" s="354"/>
    </row>
    <row r="578" spans="12:17" s="118" customFormat="1" ht="14.25">
      <c r="L578" s="362"/>
      <c r="P578" s="362"/>
      <c r="Q578" s="354"/>
    </row>
    <row r="579" spans="12:17" s="118" customFormat="1" ht="14.25">
      <c r="L579" s="362"/>
      <c r="P579" s="362"/>
      <c r="Q579" s="354"/>
    </row>
    <row r="580" spans="12:17" s="118" customFormat="1" ht="14.25">
      <c r="L580" s="362"/>
      <c r="P580" s="362"/>
      <c r="Q580" s="354"/>
    </row>
    <row r="581" spans="12:17" s="118" customFormat="1" ht="14.25">
      <c r="L581" s="362"/>
      <c r="P581" s="362"/>
      <c r="Q581" s="354"/>
    </row>
    <row r="582" spans="12:17" s="118" customFormat="1" ht="14.25">
      <c r="L582" s="362"/>
      <c r="P582" s="362"/>
      <c r="Q582" s="354"/>
    </row>
    <row r="583" spans="12:17" s="118" customFormat="1" ht="14.25">
      <c r="L583" s="362"/>
      <c r="P583" s="362"/>
      <c r="Q583" s="354"/>
    </row>
    <row r="584" spans="12:17" s="118" customFormat="1" ht="14.25">
      <c r="L584" s="362"/>
      <c r="P584" s="362"/>
      <c r="Q584" s="354"/>
    </row>
    <row r="585" spans="12:17" s="118" customFormat="1" ht="14.25">
      <c r="L585" s="362"/>
      <c r="P585" s="362"/>
      <c r="Q585" s="354"/>
    </row>
    <row r="586" spans="12:17" s="118" customFormat="1" ht="14.25">
      <c r="L586" s="362"/>
      <c r="P586" s="362"/>
      <c r="Q586" s="354"/>
    </row>
    <row r="587" spans="12:17" s="118" customFormat="1" ht="14.25">
      <c r="L587" s="362"/>
      <c r="P587" s="362"/>
      <c r="Q587" s="354"/>
    </row>
    <row r="588" spans="12:17" s="118" customFormat="1" ht="14.25">
      <c r="L588" s="362"/>
      <c r="P588" s="362"/>
      <c r="Q588" s="354"/>
    </row>
    <row r="589" spans="12:17" s="118" customFormat="1" ht="14.25">
      <c r="L589" s="362"/>
      <c r="P589" s="362"/>
      <c r="Q589" s="354"/>
    </row>
    <row r="590" spans="12:17" s="118" customFormat="1" ht="14.25">
      <c r="L590" s="362"/>
      <c r="P590" s="362"/>
      <c r="Q590" s="354"/>
    </row>
    <row r="591" spans="12:17" s="118" customFormat="1" ht="14.25">
      <c r="L591" s="362"/>
      <c r="P591" s="362"/>
      <c r="Q591" s="354"/>
    </row>
    <row r="592" spans="12:17" s="118" customFormat="1" ht="14.25">
      <c r="L592" s="362"/>
      <c r="P592" s="362"/>
      <c r="Q592" s="354"/>
    </row>
    <row r="593" spans="12:17" s="118" customFormat="1" ht="14.25">
      <c r="L593" s="362"/>
      <c r="P593" s="362"/>
      <c r="Q593" s="354"/>
    </row>
    <row r="594" spans="12:17" s="118" customFormat="1" ht="14.25">
      <c r="L594" s="362"/>
      <c r="P594" s="362"/>
      <c r="Q594" s="354"/>
    </row>
    <row r="595" spans="12:17" s="118" customFormat="1" ht="14.25">
      <c r="L595" s="362"/>
      <c r="P595" s="362"/>
      <c r="Q595" s="354"/>
    </row>
    <row r="596" spans="12:17" s="118" customFormat="1" ht="14.25">
      <c r="L596" s="362"/>
      <c r="P596" s="362"/>
      <c r="Q596" s="354"/>
    </row>
    <row r="597" spans="12:17" s="118" customFormat="1" ht="14.25">
      <c r="L597" s="362"/>
      <c r="P597" s="362"/>
      <c r="Q597" s="354"/>
    </row>
    <row r="598" spans="12:17" s="118" customFormat="1" ht="14.25">
      <c r="L598" s="362"/>
      <c r="P598" s="362"/>
      <c r="Q598" s="354"/>
    </row>
    <row r="599" spans="12:17" s="118" customFormat="1" ht="14.25">
      <c r="L599" s="362"/>
      <c r="P599" s="362"/>
      <c r="Q599" s="354"/>
    </row>
    <row r="600" spans="12:17" s="118" customFormat="1" ht="14.25">
      <c r="L600" s="362"/>
      <c r="P600" s="362"/>
      <c r="Q600" s="354"/>
    </row>
    <row r="601" spans="12:17" s="118" customFormat="1" ht="14.25">
      <c r="L601" s="362"/>
      <c r="P601" s="362"/>
      <c r="Q601" s="354"/>
    </row>
    <row r="602" spans="12:17" s="118" customFormat="1" ht="14.25">
      <c r="L602" s="362"/>
      <c r="P602" s="362"/>
      <c r="Q602" s="354"/>
    </row>
    <row r="603" spans="12:17" s="118" customFormat="1" ht="14.25">
      <c r="L603" s="362"/>
      <c r="P603" s="362"/>
      <c r="Q603" s="354"/>
    </row>
    <row r="604" spans="12:17" s="118" customFormat="1" ht="14.25">
      <c r="L604" s="362"/>
      <c r="P604" s="362"/>
      <c r="Q604" s="354"/>
    </row>
    <row r="605" spans="12:17" s="118" customFormat="1" ht="14.25">
      <c r="L605" s="362"/>
      <c r="P605" s="362"/>
      <c r="Q605" s="354"/>
    </row>
    <row r="606" spans="12:17" s="118" customFormat="1" ht="14.25">
      <c r="L606" s="362"/>
      <c r="P606" s="362"/>
      <c r="Q606" s="354"/>
    </row>
    <row r="607" spans="12:17" s="118" customFormat="1" ht="14.25">
      <c r="L607" s="362"/>
      <c r="P607" s="362"/>
      <c r="Q607" s="354"/>
    </row>
    <row r="608" spans="12:17" s="118" customFormat="1" ht="14.25">
      <c r="L608" s="362"/>
      <c r="P608" s="362"/>
      <c r="Q608" s="354"/>
    </row>
    <row r="609" spans="12:17" s="118" customFormat="1" ht="14.25">
      <c r="L609" s="362"/>
      <c r="P609" s="362"/>
      <c r="Q609" s="354"/>
    </row>
    <row r="610" spans="12:17" s="118" customFormat="1" ht="14.25">
      <c r="L610" s="362"/>
      <c r="P610" s="362"/>
      <c r="Q610" s="354"/>
    </row>
    <row r="611" spans="12:17" s="118" customFormat="1" ht="14.25">
      <c r="L611" s="362"/>
      <c r="P611" s="362"/>
      <c r="Q611" s="354"/>
    </row>
    <row r="612" spans="12:17" s="118" customFormat="1" ht="14.25">
      <c r="L612" s="362"/>
      <c r="P612" s="362"/>
      <c r="Q612" s="354"/>
    </row>
    <row r="613" spans="12:17" s="118" customFormat="1" ht="14.25">
      <c r="L613" s="362"/>
      <c r="P613" s="362"/>
      <c r="Q613" s="354"/>
    </row>
    <row r="614" spans="12:17" s="118" customFormat="1" ht="14.25">
      <c r="L614" s="362"/>
      <c r="P614" s="362"/>
      <c r="Q614" s="354"/>
    </row>
    <row r="615" spans="12:17" s="118" customFormat="1" ht="14.25">
      <c r="L615" s="362"/>
      <c r="P615" s="362"/>
      <c r="Q615" s="354"/>
    </row>
    <row r="616" spans="12:17" s="118" customFormat="1" ht="14.25">
      <c r="L616" s="362"/>
      <c r="P616" s="362"/>
      <c r="Q616" s="354"/>
    </row>
    <row r="617" spans="12:17" s="118" customFormat="1" ht="14.25">
      <c r="L617" s="362"/>
      <c r="P617" s="362"/>
      <c r="Q617" s="354"/>
    </row>
    <row r="618" spans="12:17" s="118" customFormat="1" ht="14.25">
      <c r="L618" s="362"/>
      <c r="P618" s="362"/>
      <c r="Q618" s="354"/>
    </row>
    <row r="619" spans="12:17" s="118" customFormat="1" ht="14.25">
      <c r="L619" s="362"/>
      <c r="P619" s="362"/>
      <c r="Q619" s="354"/>
    </row>
    <row r="620" spans="12:17" s="118" customFormat="1" ht="14.25">
      <c r="L620" s="362"/>
      <c r="P620" s="362"/>
      <c r="Q620" s="354"/>
    </row>
    <row r="621" spans="12:17" s="118" customFormat="1" ht="14.25">
      <c r="L621" s="362"/>
      <c r="P621" s="362"/>
      <c r="Q621" s="354"/>
    </row>
    <row r="622" spans="12:17" s="118" customFormat="1" ht="14.25">
      <c r="L622" s="362"/>
      <c r="P622" s="362"/>
      <c r="Q622" s="354"/>
    </row>
    <row r="623" spans="12:17" s="118" customFormat="1" ht="14.25">
      <c r="L623" s="362"/>
      <c r="P623" s="362"/>
      <c r="Q623" s="354"/>
    </row>
    <row r="624" spans="12:17" s="118" customFormat="1" ht="14.25">
      <c r="L624" s="362"/>
      <c r="P624" s="362"/>
      <c r="Q624" s="354"/>
    </row>
    <row r="625" spans="12:17" s="118" customFormat="1" ht="14.25">
      <c r="L625" s="362"/>
      <c r="P625" s="362"/>
      <c r="Q625" s="354"/>
    </row>
    <row r="626" spans="12:17" s="118" customFormat="1" ht="14.25">
      <c r="L626" s="362"/>
      <c r="P626" s="362"/>
      <c r="Q626" s="354"/>
    </row>
    <row r="627" spans="12:17" s="118" customFormat="1" ht="14.25">
      <c r="L627" s="362"/>
      <c r="P627" s="362"/>
      <c r="Q627" s="354"/>
    </row>
    <row r="628" spans="12:17" s="118" customFormat="1" ht="14.25">
      <c r="L628" s="362"/>
      <c r="P628" s="362"/>
      <c r="Q628" s="354"/>
    </row>
    <row r="629" spans="12:17" s="118" customFormat="1" ht="14.25">
      <c r="L629" s="362"/>
      <c r="P629" s="362"/>
      <c r="Q629" s="354"/>
    </row>
    <row r="630" spans="12:17" s="118" customFormat="1" ht="14.25">
      <c r="L630" s="362"/>
      <c r="P630" s="362"/>
      <c r="Q630" s="354"/>
    </row>
    <row r="631" spans="12:17" s="118" customFormat="1" ht="14.25">
      <c r="L631" s="362"/>
      <c r="P631" s="362"/>
      <c r="Q631" s="354"/>
    </row>
  </sheetData>
  <mergeCells count="21">
    <mergeCell ref="U7:X7"/>
    <mergeCell ref="U6:X6"/>
    <mergeCell ref="Y4:AB4"/>
    <mergeCell ref="Q11:Q12"/>
    <mergeCell ref="L9:P9"/>
    <mergeCell ref="L10:L12"/>
    <mergeCell ref="M10:P10"/>
    <mergeCell ref="M11:M12"/>
    <mergeCell ref="N11:N12"/>
    <mergeCell ref="O11:O12"/>
    <mergeCell ref="P11:P12"/>
    <mergeCell ref="A9:A12"/>
    <mergeCell ref="L8:O8"/>
    <mergeCell ref="C9:C12"/>
    <mergeCell ref="D9:D12"/>
    <mergeCell ref="F9:F12"/>
    <mergeCell ref="E9:E12"/>
    <mergeCell ref="G9:G12"/>
    <mergeCell ref="H9:H12"/>
    <mergeCell ref="J9:J12"/>
    <mergeCell ref="K9:K12"/>
  </mergeCells>
  <printOptions/>
  <pageMargins left="0.3" right="0" top="0.46" bottom="0.3937007874015748" header="0.48" footer="0.5118110236220472"/>
  <pageSetup cellComments="asDisplayed" horizontalDpi="600" verticalDpi="600" orientation="portrait" paperSize="9" scale="5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zoomScale="80" zoomScaleNormal="80" workbookViewId="0" topLeftCell="A1">
      <selection activeCell="H34" sqref="H34"/>
    </sheetView>
  </sheetViews>
  <sheetFormatPr defaultColWidth="9.00390625" defaultRowHeight="12.75"/>
  <cols>
    <col min="1" max="1" width="9.125" style="34" customWidth="1"/>
    <col min="2" max="2" width="34.75390625" style="34" customWidth="1"/>
    <col min="3" max="3" width="32.625" style="34" customWidth="1" collapsed="1"/>
    <col min="4" max="4" width="0.12890625" style="34" customWidth="1"/>
    <col min="5" max="5" width="11.25390625" style="34" hidden="1" customWidth="1"/>
    <col min="6" max="6" width="11.375" style="34" hidden="1" customWidth="1"/>
    <col min="7" max="7" width="11.625" style="34" hidden="1" customWidth="1"/>
    <col min="8" max="8" width="7.625" style="34" customWidth="1" collapsed="1"/>
    <col min="9" max="10" width="7.625" style="34" customWidth="1"/>
    <col min="11" max="16384" width="8.875" style="34" customWidth="1"/>
  </cols>
  <sheetData>
    <row r="1" spans="2:6" ht="12.75">
      <c r="B1" s="28"/>
      <c r="C1" s="364" t="s">
        <v>41</v>
      </c>
      <c r="E1" s="365"/>
      <c r="F1" s="365"/>
    </row>
    <row r="2" spans="2:6" ht="12.75">
      <c r="B2" s="28"/>
      <c r="C2" s="364" t="s">
        <v>264</v>
      </c>
      <c r="E2" s="365"/>
      <c r="F2" s="365"/>
    </row>
    <row r="3" spans="2:6" ht="12.75">
      <c r="B3" s="28"/>
      <c r="C3" s="364" t="s">
        <v>98</v>
      </c>
      <c r="E3" s="365"/>
      <c r="F3" s="365"/>
    </row>
    <row r="4" spans="2:6" ht="12.75">
      <c r="B4" s="28"/>
      <c r="C4" s="366" t="s">
        <v>42</v>
      </c>
      <c r="E4"/>
      <c r="F4" s="365"/>
    </row>
    <row r="5" spans="2:7" ht="12.75">
      <c r="B5" s="28"/>
      <c r="C5" s="28"/>
      <c r="D5"/>
      <c r="E5"/>
      <c r="F5" s="28"/>
      <c r="G5" s="28"/>
    </row>
    <row r="6" spans="2:19" ht="15">
      <c r="B6" s="367" t="s">
        <v>43</v>
      </c>
      <c r="C6" s="367"/>
      <c r="D6" s="28"/>
      <c r="E6" s="28"/>
      <c r="L6" s="367"/>
      <c r="M6" s="367"/>
      <c r="N6" s="367"/>
      <c r="O6" s="367"/>
      <c r="P6" s="367"/>
      <c r="Q6" s="367"/>
      <c r="R6" s="367"/>
      <c r="S6" s="367"/>
    </row>
    <row r="7" spans="2:19" ht="15">
      <c r="B7" s="367" t="s">
        <v>44</v>
      </c>
      <c r="C7" s="367"/>
      <c r="D7" s="368"/>
      <c r="E7" s="28"/>
      <c r="L7" s="368"/>
      <c r="M7" s="368"/>
      <c r="N7" s="368"/>
      <c r="O7" s="368"/>
      <c r="P7" s="368"/>
      <c r="Q7" s="368"/>
      <c r="R7" s="368"/>
      <c r="S7" s="368"/>
    </row>
    <row r="8" spans="2:7" ht="18.75" customHeight="1">
      <c r="B8" s="28"/>
      <c r="C8" s="28"/>
      <c r="D8" s="28"/>
      <c r="E8" s="28"/>
      <c r="F8" s="28"/>
      <c r="G8" s="28"/>
    </row>
    <row r="9" spans="2:5" ht="38.25" customHeight="1">
      <c r="B9" s="369"/>
      <c r="C9" s="370"/>
      <c r="D9" s="28"/>
      <c r="E9" s="28"/>
    </row>
    <row r="10" spans="2:7" ht="12" customHeight="1">
      <c r="B10" s="371"/>
      <c r="C10" s="371"/>
      <c r="E10" s="365"/>
      <c r="F10" s="365"/>
      <c r="G10" s="372" t="s">
        <v>268</v>
      </c>
    </row>
    <row r="11" spans="1:10" ht="51" customHeight="1">
      <c r="A11" s="27"/>
      <c r="B11" s="373" t="s">
        <v>45</v>
      </c>
      <c r="C11" s="374" t="s">
        <v>46</v>
      </c>
      <c r="D11" s="375" t="s">
        <v>47</v>
      </c>
      <c r="E11" s="27" t="s">
        <v>48</v>
      </c>
      <c r="F11" s="27" t="s">
        <v>49</v>
      </c>
      <c r="G11" s="37" t="s">
        <v>50</v>
      </c>
      <c r="H11"/>
      <c r="I11"/>
      <c r="J11"/>
    </row>
    <row r="12" spans="1:10" ht="29.25" customHeight="1" hidden="1">
      <c r="A12" s="27"/>
      <c r="B12" s="22" t="s">
        <v>51</v>
      </c>
      <c r="C12" s="39"/>
      <c r="D12" s="27"/>
      <c r="E12" s="27"/>
      <c r="F12" s="27"/>
      <c r="G12" s="37"/>
      <c r="H12"/>
      <c r="I12"/>
      <c r="J12"/>
    </row>
    <row r="13" spans="1:10" ht="27" customHeight="1">
      <c r="A13" s="27"/>
      <c r="B13" s="376" t="s">
        <v>52</v>
      </c>
      <c r="C13" s="377">
        <v>120000</v>
      </c>
      <c r="D13" s="27"/>
      <c r="E13" s="27"/>
      <c r="F13" s="27"/>
      <c r="G13" s="37"/>
      <c r="H13"/>
      <c r="I13"/>
      <c r="J13"/>
    </row>
    <row r="14" spans="1:10" ht="15" customHeight="1">
      <c r="A14" s="27"/>
      <c r="B14" s="376" t="s">
        <v>53</v>
      </c>
      <c r="C14" s="377">
        <f>C15-C16</f>
        <v>120995.70000000001</v>
      </c>
      <c r="D14" s="27"/>
      <c r="E14" s="27"/>
      <c r="F14" s="27"/>
      <c r="G14" s="37"/>
      <c r="H14"/>
      <c r="I14"/>
      <c r="J14"/>
    </row>
    <row r="15" spans="1:10" ht="29.25" customHeight="1">
      <c r="A15" s="27"/>
      <c r="B15" s="376" t="s">
        <v>54</v>
      </c>
      <c r="C15" s="377">
        <v>270995.7</v>
      </c>
      <c r="D15" s="27"/>
      <c r="E15" s="27"/>
      <c r="F15" s="27"/>
      <c r="G15" s="37"/>
      <c r="H15"/>
      <c r="I15"/>
      <c r="J15"/>
    </row>
    <row r="16" spans="1:10" ht="37.5" customHeight="1">
      <c r="A16" s="27"/>
      <c r="B16" s="378" t="s">
        <v>347</v>
      </c>
      <c r="C16" s="377">
        <v>150000</v>
      </c>
      <c r="D16" s="27"/>
      <c r="E16" s="27"/>
      <c r="F16" s="27"/>
      <c r="G16" s="37"/>
      <c r="H16"/>
      <c r="I16"/>
      <c r="J16"/>
    </row>
    <row r="17" spans="1:10" s="384" customFormat="1" ht="38.25" customHeight="1">
      <c r="A17" s="379"/>
      <c r="B17" s="380" t="s">
        <v>55</v>
      </c>
      <c r="C17" s="381">
        <f>C13+C14</f>
        <v>240995.7</v>
      </c>
      <c r="D17" s="379"/>
      <c r="E17" s="379"/>
      <c r="F17" s="379"/>
      <c r="G17" s="382"/>
      <c r="H17" s="383"/>
      <c r="I17" s="383"/>
      <c r="J17" s="383"/>
    </row>
    <row r="18" spans="2:7" ht="9" customHeight="1">
      <c r="B18" s="385"/>
      <c r="C18" s="386"/>
      <c r="D18" s="28"/>
      <c r="E18" s="28"/>
      <c r="F18" s="28"/>
      <c r="G18" s="386"/>
    </row>
    <row r="19" spans="2:5" ht="60.75" customHeight="1">
      <c r="B19" s="387" t="s">
        <v>56</v>
      </c>
      <c r="C19" s="387"/>
      <c r="D19" s="28"/>
      <c r="E19" s="28"/>
    </row>
    <row r="20" spans="2:6" ht="48.75" customHeight="1">
      <c r="B20" s="387" t="s">
        <v>57</v>
      </c>
      <c r="C20" s="387"/>
      <c r="D20" s="28"/>
      <c r="E20" s="28"/>
      <c r="F20" s="28"/>
    </row>
    <row r="21" spans="2:5" ht="35.25" customHeight="1">
      <c r="B21" s="387" t="s">
        <v>58</v>
      </c>
      <c r="C21" s="387"/>
      <c r="D21" s="28"/>
      <c r="E21" s="28"/>
    </row>
    <row r="22" spans="2:7" ht="12.75">
      <c r="B22" s="28"/>
      <c r="C22" s="28"/>
      <c r="D22" s="28"/>
      <c r="E22" s="28"/>
      <c r="F22" s="28"/>
      <c r="G22" s="28"/>
    </row>
    <row r="23" spans="2:7" ht="17.25" customHeight="1">
      <c r="B23" s="28"/>
      <c r="C23" s="28"/>
      <c r="D23" s="28"/>
      <c r="E23" s="28"/>
      <c r="F23" s="28"/>
      <c r="G23" s="28"/>
    </row>
    <row r="24" spans="2:7" ht="12.75">
      <c r="B24" s="388" t="s">
        <v>59</v>
      </c>
      <c r="C24" s="28" t="s">
        <v>60</v>
      </c>
      <c r="D24" s="28"/>
      <c r="E24" s="28"/>
      <c r="F24" s="28"/>
      <c r="G24" s="28"/>
    </row>
    <row r="25" spans="2:7" ht="12.75">
      <c r="B25" s="28"/>
      <c r="C25" s="28"/>
      <c r="D25" s="28"/>
      <c r="E25" s="28"/>
      <c r="F25" s="28"/>
      <c r="G25" s="28"/>
    </row>
    <row r="26" spans="2:7" ht="12.75">
      <c r="B26" s="28"/>
      <c r="C26" s="28"/>
      <c r="D26" s="28"/>
      <c r="E26" s="28"/>
      <c r="F26" s="28"/>
      <c r="G26" s="28"/>
    </row>
    <row r="27" spans="2:7" ht="12.75">
      <c r="B27" s="28"/>
      <c r="C27" s="28"/>
      <c r="D27" s="28"/>
      <c r="E27" s="28"/>
      <c r="F27" s="28"/>
      <c r="G27" s="28"/>
    </row>
    <row r="28" spans="2:7" ht="12.75">
      <c r="B28" s="28"/>
      <c r="C28" s="28"/>
      <c r="D28" s="28"/>
      <c r="E28" s="28"/>
      <c r="F28" s="28"/>
      <c r="G28" s="28"/>
    </row>
    <row r="29" spans="2:7" ht="15.75">
      <c r="B29" s="389" t="s">
        <v>61</v>
      </c>
      <c r="C29" s="28"/>
      <c r="D29" s="28"/>
      <c r="E29" s="28"/>
      <c r="F29" s="28"/>
      <c r="G29" s="28"/>
    </row>
    <row r="30" spans="2:7" ht="12.75">
      <c r="B30" s="28"/>
      <c r="C30" s="28"/>
      <c r="D30" s="28"/>
      <c r="E30" s="28"/>
      <c r="F30" s="28"/>
      <c r="G30" s="28"/>
    </row>
    <row r="31" spans="2:7" ht="12.75">
      <c r="B31" s="28"/>
      <c r="C31" s="28"/>
      <c r="D31" s="28"/>
      <c r="E31" s="28"/>
      <c r="F31" s="28"/>
      <c r="G31" s="28"/>
    </row>
    <row r="32" spans="2:7" ht="12.75">
      <c r="B32" s="28"/>
      <c r="C32" s="28"/>
      <c r="D32" s="28"/>
      <c r="E32" s="28"/>
      <c r="F32" s="28"/>
      <c r="G32" s="28"/>
    </row>
    <row r="33" spans="2:7" ht="12.75">
      <c r="B33" s="28"/>
      <c r="C33" s="28"/>
      <c r="D33" s="28"/>
      <c r="E33" s="28"/>
      <c r="F33" s="28"/>
      <c r="G33" s="28"/>
    </row>
  </sheetData>
  <mergeCells count="7">
    <mergeCell ref="L6:S6"/>
    <mergeCell ref="B6:C6"/>
    <mergeCell ref="B7:C7"/>
    <mergeCell ref="B21:C21"/>
    <mergeCell ref="B20:C20"/>
    <mergeCell ref="B19:C19"/>
    <mergeCell ref="B9:C9"/>
  </mergeCells>
  <conditionalFormatting sqref="C1">
    <cfRule type="cellIs" priority="1" dxfId="0" operator="lessThan" stopIfTrue="1">
      <formula>0</formula>
    </cfRule>
  </conditionalFormatting>
  <printOptions/>
  <pageMargins left="1.1811023622047245" right="0.4330708661417323" top="0.984251968503937" bottom="0.3937007874015748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="75" zoomScaleNormal="75" workbookViewId="0" topLeftCell="A1">
      <pane xSplit="3" ySplit="8" topLeftCell="E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28" sqref="C28"/>
    </sheetView>
  </sheetViews>
  <sheetFormatPr defaultColWidth="9.00390625" defaultRowHeight="12.75"/>
  <cols>
    <col min="1" max="2" width="5.375" style="418" customWidth="1"/>
    <col min="3" max="3" width="100.75390625" style="418" customWidth="1"/>
    <col min="4" max="4" width="14.375" style="418" hidden="1" customWidth="1"/>
    <col min="5" max="5" width="22.625" style="419" customWidth="1"/>
    <col min="6" max="6" width="12.75390625" style="406" hidden="1" customWidth="1"/>
    <col min="7" max="7" width="13.75390625" style="406" hidden="1" customWidth="1"/>
    <col min="8" max="8" width="14.375" style="406" hidden="1" customWidth="1"/>
    <col min="9" max="9" width="12.125" style="406" hidden="1" customWidth="1"/>
    <col min="10" max="16384" width="9.125" style="406" customWidth="1"/>
  </cols>
  <sheetData>
    <row r="1" spans="1:9" s="393" customFormat="1" ht="15.75" customHeight="1">
      <c r="A1" s="390"/>
      <c r="B1" s="390"/>
      <c r="C1" s="391"/>
      <c r="D1" s="391"/>
      <c r="E1" s="392" t="s">
        <v>62</v>
      </c>
      <c r="I1" s="392"/>
    </row>
    <row r="2" spans="1:9" s="393" customFormat="1" ht="15.75" customHeight="1">
      <c r="A2" s="390"/>
      <c r="B2" s="390"/>
      <c r="C2" s="391"/>
      <c r="D2" s="391"/>
      <c r="E2" s="392" t="s">
        <v>264</v>
      </c>
      <c r="I2" s="392"/>
    </row>
    <row r="3" spans="1:9" s="393" customFormat="1" ht="15.75" customHeight="1">
      <c r="A3" s="390"/>
      <c r="B3" s="390"/>
      <c r="C3" s="391"/>
      <c r="D3" s="391"/>
      <c r="E3" s="392" t="s">
        <v>98</v>
      </c>
      <c r="I3" s="392"/>
    </row>
    <row r="4" spans="1:9" s="393" customFormat="1" ht="15.75" customHeight="1">
      <c r="A4" s="390"/>
      <c r="B4" s="390"/>
      <c r="C4" s="391"/>
      <c r="D4" s="391"/>
      <c r="E4" s="392" t="s">
        <v>63</v>
      </c>
      <c r="I4" s="392"/>
    </row>
    <row r="5" spans="1:4" s="393" customFormat="1" ht="15.75" customHeight="1">
      <c r="A5" s="391"/>
      <c r="B5" s="391"/>
      <c r="C5" s="394"/>
      <c r="D5" s="394"/>
    </row>
    <row r="6" spans="1:5" s="393" customFormat="1" ht="18">
      <c r="A6" s="391"/>
      <c r="B6" s="391"/>
      <c r="C6" s="394" t="s">
        <v>64</v>
      </c>
      <c r="D6" s="394"/>
      <c r="E6" s="395"/>
    </row>
    <row r="7" spans="1:5" s="393" customFormat="1" ht="15.75">
      <c r="A7" s="391"/>
      <c r="B7" s="391"/>
      <c r="C7" s="396"/>
      <c r="D7" s="396"/>
      <c r="E7" s="397"/>
    </row>
    <row r="8" spans="1:9" s="393" customFormat="1" ht="66.75" customHeight="1">
      <c r="A8" s="398" t="s">
        <v>65</v>
      </c>
      <c r="B8" s="398" t="s">
        <v>66</v>
      </c>
      <c r="C8" s="399" t="s">
        <v>67</v>
      </c>
      <c r="D8" s="399" t="s">
        <v>68</v>
      </c>
      <c r="E8" s="400" t="s">
        <v>46</v>
      </c>
      <c r="F8" s="401" t="s">
        <v>47</v>
      </c>
      <c r="G8" s="401" t="s">
        <v>48</v>
      </c>
      <c r="H8" s="401" t="s">
        <v>49</v>
      </c>
      <c r="I8" s="401" t="s">
        <v>69</v>
      </c>
    </row>
    <row r="9" spans="1:9" ht="60" customHeight="1">
      <c r="A9" s="402"/>
      <c r="B9" s="402"/>
      <c r="C9" s="403" t="s">
        <v>70</v>
      </c>
      <c r="D9" s="403"/>
      <c r="E9" s="404">
        <v>168</v>
      </c>
      <c r="F9" s="405"/>
      <c r="G9" s="405"/>
      <c r="H9" s="405"/>
      <c r="I9" s="405"/>
    </row>
    <row r="10" spans="1:9" ht="60" customHeight="1">
      <c r="A10" s="402"/>
      <c r="B10" s="402"/>
      <c r="C10" s="407" t="s">
        <v>71</v>
      </c>
      <c r="D10" s="407"/>
      <c r="E10" s="404">
        <v>2174</v>
      </c>
      <c r="F10" s="405"/>
      <c r="G10" s="405"/>
      <c r="H10" s="405"/>
      <c r="I10" s="405"/>
    </row>
    <row r="11" spans="1:9" ht="39.75" customHeight="1">
      <c r="A11" s="402"/>
      <c r="B11" s="402"/>
      <c r="C11" s="407" t="s">
        <v>72</v>
      </c>
      <c r="D11" s="407"/>
      <c r="E11" s="404">
        <v>410</v>
      </c>
      <c r="F11" s="405"/>
      <c r="G11" s="405"/>
      <c r="H11" s="405"/>
      <c r="I11" s="405"/>
    </row>
    <row r="12" spans="1:9" ht="60" customHeight="1">
      <c r="A12" s="402"/>
      <c r="B12" s="402"/>
      <c r="C12" s="407" t="s">
        <v>73</v>
      </c>
      <c r="D12" s="407"/>
      <c r="E12" s="404">
        <v>79</v>
      </c>
      <c r="F12" s="405"/>
      <c r="G12" s="405"/>
      <c r="H12" s="405"/>
      <c r="I12" s="405"/>
    </row>
    <row r="13" spans="1:9" ht="39.75" customHeight="1">
      <c r="A13" s="402"/>
      <c r="B13" s="402"/>
      <c r="C13" s="407" t="s">
        <v>74</v>
      </c>
      <c r="D13" s="407"/>
      <c r="E13" s="404">
        <v>561</v>
      </c>
      <c r="F13" s="405"/>
      <c r="G13" s="405"/>
      <c r="H13" s="405"/>
      <c r="I13" s="405"/>
    </row>
    <row r="14" spans="1:9" ht="39.75" customHeight="1">
      <c r="A14" s="402"/>
      <c r="B14" s="402"/>
      <c r="C14" s="407" t="s">
        <v>75</v>
      </c>
      <c r="D14" s="407"/>
      <c r="E14" s="404">
        <v>176</v>
      </c>
      <c r="F14" s="405"/>
      <c r="G14" s="405"/>
      <c r="H14" s="405"/>
      <c r="I14" s="405"/>
    </row>
    <row r="15" spans="1:9" ht="39.75" customHeight="1">
      <c r="A15" s="402"/>
      <c r="B15" s="402"/>
      <c r="C15" s="407" t="s">
        <v>76</v>
      </c>
      <c r="D15" s="407"/>
      <c r="E15" s="404">
        <v>11</v>
      </c>
      <c r="F15" s="405"/>
      <c r="G15" s="405"/>
      <c r="H15" s="405"/>
      <c r="I15" s="405"/>
    </row>
    <row r="16" spans="1:9" ht="79.5" customHeight="1">
      <c r="A16" s="402"/>
      <c r="B16" s="402"/>
      <c r="C16" s="407" t="s">
        <v>77</v>
      </c>
      <c r="D16" s="407"/>
      <c r="E16" s="404">
        <v>856</v>
      </c>
      <c r="F16" s="405"/>
      <c r="G16" s="405"/>
      <c r="H16" s="405"/>
      <c r="I16" s="405"/>
    </row>
    <row r="17" spans="1:9" s="412" customFormat="1" ht="39.75" customHeight="1">
      <c r="A17" s="408"/>
      <c r="B17" s="408"/>
      <c r="C17" s="409" t="s">
        <v>78</v>
      </c>
      <c r="D17" s="410">
        <f>SUM(D9:D16)</f>
        <v>0</v>
      </c>
      <c r="E17" s="410">
        <f>SUM(E9:E16)</f>
        <v>4435</v>
      </c>
      <c r="F17" s="411"/>
      <c r="G17" s="411"/>
      <c r="H17" s="411"/>
      <c r="I17" s="411"/>
    </row>
    <row r="18" spans="1:5" s="393" customFormat="1" ht="4.5" customHeight="1">
      <c r="A18" s="413"/>
      <c r="B18" s="413"/>
      <c r="C18" s="414"/>
      <c r="D18" s="414"/>
      <c r="E18" s="415"/>
    </row>
    <row r="19" spans="1:5" s="417" customFormat="1" ht="47.25" customHeight="1">
      <c r="A19" s="416"/>
      <c r="B19" s="416" t="s">
        <v>79</v>
      </c>
      <c r="C19" s="416"/>
      <c r="D19" s="416"/>
      <c r="E19" s="397"/>
    </row>
  </sheetData>
  <conditionalFormatting sqref="I1 E1">
    <cfRule type="cellIs" priority="1" dxfId="0" operator="lessThan" stopIfTrue="1">
      <formula>0</formula>
    </cfRule>
  </conditionalFormatting>
  <printOptions/>
  <pageMargins left="0.984251968503937" right="0" top="0.7874015748031497" bottom="0.3937007874015748" header="0.7874015748031497" footer="0.3937007874015748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="50" zoomScaleNormal="50" workbookViewId="0" topLeftCell="A1">
      <pane xSplit="3" ySplit="10" topLeftCell="E1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O58" sqref="O58"/>
    </sheetView>
  </sheetViews>
  <sheetFormatPr defaultColWidth="9.00390625" defaultRowHeight="12.75"/>
  <cols>
    <col min="1" max="2" width="5.375" style="418" customWidth="1"/>
    <col min="3" max="3" width="100.75390625" style="418" customWidth="1"/>
    <col min="4" max="4" width="10.875" style="418" hidden="1" customWidth="1"/>
    <col min="5" max="5" width="15.25390625" style="419" customWidth="1"/>
    <col min="6" max="7" width="15.75390625" style="419" hidden="1" customWidth="1"/>
    <col min="8" max="8" width="13.125" style="406" hidden="1" customWidth="1"/>
    <col min="9" max="9" width="11.625" style="406" hidden="1" customWidth="1"/>
    <col min="10" max="16384" width="9.125" style="406" customWidth="1"/>
  </cols>
  <sheetData>
    <row r="1" spans="1:9" s="393" customFormat="1" ht="15.75" customHeight="1">
      <c r="A1" s="390"/>
      <c r="B1" s="390"/>
      <c r="D1" s="391"/>
      <c r="E1" s="392" t="s">
        <v>80</v>
      </c>
      <c r="F1" s="392"/>
      <c r="G1" s="392"/>
      <c r="I1" s="392"/>
    </row>
    <row r="2" spans="1:9" s="393" customFormat="1" ht="15.75" customHeight="1">
      <c r="A2" s="390"/>
      <c r="B2" s="390"/>
      <c r="D2" s="391"/>
      <c r="E2" s="392" t="s">
        <v>264</v>
      </c>
      <c r="F2" s="392"/>
      <c r="G2" s="392"/>
      <c r="I2" s="392"/>
    </row>
    <row r="3" spans="1:9" s="393" customFormat="1" ht="15.75" customHeight="1">
      <c r="A3" s="390"/>
      <c r="B3" s="390"/>
      <c r="D3" s="391"/>
      <c r="E3" s="392" t="s">
        <v>98</v>
      </c>
      <c r="F3" s="392"/>
      <c r="G3" s="392"/>
      <c r="I3" s="392"/>
    </row>
    <row r="4" spans="1:9" s="393" customFormat="1" ht="15.75" customHeight="1">
      <c r="A4" s="390"/>
      <c r="B4" s="390"/>
      <c r="D4" s="391"/>
      <c r="E4" s="392" t="s">
        <v>63</v>
      </c>
      <c r="F4" s="392"/>
      <c r="G4" s="392"/>
      <c r="I4" s="392"/>
    </row>
    <row r="5" spans="1:9" s="393" customFormat="1" ht="15.75" customHeight="1">
      <c r="A5" s="413"/>
      <c r="B5" s="413"/>
      <c r="C5" s="414"/>
      <c r="D5" s="414"/>
      <c r="E5" s="392"/>
      <c r="F5" s="392"/>
      <c r="G5" s="392"/>
      <c r="I5" s="392"/>
    </row>
    <row r="6" spans="1:9" s="393" customFormat="1" ht="18">
      <c r="A6" s="413"/>
      <c r="B6" s="413"/>
      <c r="C6" s="394" t="s">
        <v>81</v>
      </c>
      <c r="D6" s="394"/>
      <c r="E6" s="420"/>
      <c r="F6" s="420"/>
      <c r="G6" s="420"/>
      <c r="I6" s="420"/>
    </row>
    <row r="7" spans="1:9" s="393" customFormat="1" ht="18">
      <c r="A7" s="413"/>
      <c r="B7" s="413"/>
      <c r="C7" s="394" t="s">
        <v>82</v>
      </c>
      <c r="D7" s="394"/>
      <c r="E7" s="395"/>
      <c r="F7" s="395"/>
      <c r="G7" s="395"/>
      <c r="I7" s="395"/>
    </row>
    <row r="8" spans="1:9" s="393" customFormat="1" ht="18">
      <c r="A8" s="413"/>
      <c r="B8" s="413"/>
      <c r="C8" s="394" t="s">
        <v>83</v>
      </c>
      <c r="D8" s="394"/>
      <c r="E8" s="395"/>
      <c r="F8" s="395"/>
      <c r="G8" s="395"/>
      <c r="I8" s="395"/>
    </row>
    <row r="9" spans="1:9" s="393" customFormat="1" ht="15.75">
      <c r="A9" s="413"/>
      <c r="B9" s="413"/>
      <c r="C9" s="396"/>
      <c r="D9" s="396"/>
      <c r="E9" s="397"/>
      <c r="F9" s="397"/>
      <c r="G9" s="397"/>
      <c r="I9" s="397" t="s">
        <v>84</v>
      </c>
    </row>
    <row r="10" spans="1:9" s="393" customFormat="1" ht="69.75" customHeight="1">
      <c r="A10" s="398" t="s">
        <v>65</v>
      </c>
      <c r="B10" s="398" t="s">
        <v>66</v>
      </c>
      <c r="C10" s="399" t="s">
        <v>67</v>
      </c>
      <c r="D10" s="399" t="s">
        <v>68</v>
      </c>
      <c r="E10" s="400" t="s">
        <v>85</v>
      </c>
      <c r="F10" s="401" t="s">
        <v>47</v>
      </c>
      <c r="G10" s="401" t="s">
        <v>48</v>
      </c>
      <c r="H10" s="401" t="s">
        <v>49</v>
      </c>
      <c r="I10" s="401" t="s">
        <v>69</v>
      </c>
    </row>
    <row r="11" spans="1:9" ht="39.75" customHeight="1">
      <c r="A11" s="421"/>
      <c r="B11" s="421"/>
      <c r="C11" s="422" t="s">
        <v>86</v>
      </c>
      <c r="D11" s="422"/>
      <c r="E11" s="423">
        <v>615</v>
      </c>
      <c r="F11" s="423"/>
      <c r="G11" s="423"/>
      <c r="H11" s="405"/>
      <c r="I11" s="405"/>
    </row>
    <row r="12" spans="1:9" ht="39.75" customHeight="1">
      <c r="A12" s="421"/>
      <c r="B12" s="421"/>
      <c r="C12" s="422" t="s">
        <v>87</v>
      </c>
      <c r="D12" s="422"/>
      <c r="E12" s="423">
        <v>497</v>
      </c>
      <c r="F12" s="423"/>
      <c r="G12" s="423"/>
      <c r="H12" s="405"/>
      <c r="I12" s="405"/>
    </row>
    <row r="13" spans="1:9" ht="39.75" customHeight="1">
      <c r="A13" s="421"/>
      <c r="B13" s="421"/>
      <c r="C13" s="422" t="s">
        <v>88</v>
      </c>
      <c r="D13" s="422"/>
      <c r="E13" s="423">
        <v>1395</v>
      </c>
      <c r="F13" s="423"/>
      <c r="G13" s="423"/>
      <c r="H13" s="405"/>
      <c r="I13" s="405"/>
    </row>
    <row r="14" spans="1:9" ht="39.75" customHeight="1">
      <c r="A14" s="421"/>
      <c r="B14" s="421"/>
      <c r="C14" s="422" t="s">
        <v>89</v>
      </c>
      <c r="D14" s="422"/>
      <c r="E14" s="423">
        <v>2364</v>
      </c>
      <c r="F14" s="423"/>
      <c r="G14" s="423"/>
      <c r="H14" s="405"/>
      <c r="I14" s="405"/>
    </row>
    <row r="15" spans="1:9" ht="39.75" customHeight="1">
      <c r="A15" s="421"/>
      <c r="B15" s="421"/>
      <c r="C15" s="422" t="s">
        <v>90</v>
      </c>
      <c r="D15" s="422"/>
      <c r="E15" s="423">
        <v>252</v>
      </c>
      <c r="F15" s="423"/>
      <c r="G15" s="423"/>
      <c r="H15" s="405"/>
      <c r="I15" s="405"/>
    </row>
    <row r="16" spans="1:9" ht="39.75" customHeight="1">
      <c r="A16" s="421"/>
      <c r="B16" s="421"/>
      <c r="C16" s="422" t="s">
        <v>91</v>
      </c>
      <c r="D16" s="422"/>
      <c r="E16" s="423">
        <v>100</v>
      </c>
      <c r="F16" s="423"/>
      <c r="G16" s="423"/>
      <c r="H16" s="405"/>
      <c r="I16" s="405"/>
    </row>
    <row r="17" spans="1:9" ht="39.75" customHeight="1">
      <c r="A17" s="421"/>
      <c r="B17" s="421"/>
      <c r="C17" s="422" t="s">
        <v>92</v>
      </c>
      <c r="D17" s="422"/>
      <c r="E17" s="423">
        <v>1884</v>
      </c>
      <c r="F17" s="423"/>
      <c r="G17" s="423"/>
      <c r="H17" s="405"/>
      <c r="I17" s="405"/>
    </row>
    <row r="18" spans="1:9" ht="39.75" customHeight="1">
      <c r="A18" s="421"/>
      <c r="B18" s="421"/>
      <c r="C18" s="422" t="s">
        <v>93</v>
      </c>
      <c r="D18" s="422"/>
      <c r="E18" s="423">
        <v>402</v>
      </c>
      <c r="F18" s="423"/>
      <c r="G18" s="423"/>
      <c r="H18" s="405"/>
      <c r="I18" s="405"/>
    </row>
    <row r="19" spans="1:9" ht="39.75" customHeight="1">
      <c r="A19" s="421"/>
      <c r="B19" s="421"/>
      <c r="C19" s="422" t="s">
        <v>94</v>
      </c>
      <c r="D19" s="422"/>
      <c r="E19" s="423">
        <v>627</v>
      </c>
      <c r="F19" s="423"/>
      <c r="G19" s="423"/>
      <c r="H19" s="405"/>
      <c r="I19" s="405"/>
    </row>
    <row r="20" spans="1:9" s="412" customFormat="1" ht="39.75" customHeight="1">
      <c r="A20" s="408"/>
      <c r="B20" s="408"/>
      <c r="C20" s="409" t="s">
        <v>78</v>
      </c>
      <c r="D20" s="410">
        <f aca="true" t="shared" si="0" ref="D20:I20">SUM(D11:D19)</f>
        <v>0</v>
      </c>
      <c r="E20" s="410">
        <f t="shared" si="0"/>
        <v>8136</v>
      </c>
      <c r="F20" s="410">
        <f t="shared" si="0"/>
        <v>0</v>
      </c>
      <c r="G20" s="410">
        <f t="shared" si="0"/>
        <v>0</v>
      </c>
      <c r="H20" s="410">
        <f t="shared" si="0"/>
        <v>0</v>
      </c>
      <c r="I20" s="410">
        <f t="shared" si="0"/>
        <v>0</v>
      </c>
    </row>
    <row r="21" spans="1:7" s="393" customFormat="1" ht="49.5" customHeight="1">
      <c r="A21" s="391"/>
      <c r="B21" s="391"/>
      <c r="C21" s="414"/>
      <c r="D21" s="414"/>
      <c r="E21" s="424"/>
      <c r="F21" s="424"/>
      <c r="G21" s="424"/>
    </row>
    <row r="22" spans="1:7" s="393" customFormat="1" ht="5.25" customHeight="1">
      <c r="A22" s="391"/>
      <c r="B22" s="391"/>
      <c r="C22" s="414"/>
      <c r="D22" s="414"/>
      <c r="E22" s="424"/>
      <c r="F22" s="424"/>
      <c r="G22" s="424"/>
    </row>
    <row r="23" spans="1:7" s="417" customFormat="1" ht="15">
      <c r="A23" s="416"/>
      <c r="B23" s="416" t="s">
        <v>95</v>
      </c>
      <c r="C23" s="416"/>
      <c r="D23" s="416"/>
      <c r="E23" s="397"/>
      <c r="F23" s="397"/>
      <c r="G23" s="397"/>
    </row>
  </sheetData>
  <conditionalFormatting sqref="I1 E1:G1">
    <cfRule type="cellIs" priority="1" dxfId="0" operator="lessThan" stopIfTrue="1">
      <formula>0</formula>
    </cfRule>
  </conditionalFormatting>
  <printOptions/>
  <pageMargins left="0.984251968503937" right="0" top="0.7874015748031497" bottom="0.3937007874015748" header="0.7874015748031497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Bulavinova</dc:creator>
  <cp:keywords/>
  <dc:description/>
  <cp:lastModifiedBy>Bulavinova</cp:lastModifiedBy>
  <dcterms:created xsi:type="dcterms:W3CDTF">2005-01-18T10:06:43Z</dcterms:created>
  <dcterms:modified xsi:type="dcterms:W3CDTF">2005-01-18T10:07:35Z</dcterms:modified>
  <cp:category/>
  <cp:version/>
  <cp:contentType/>
  <cp:contentStatus/>
</cp:coreProperties>
</file>