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465" activeTab="0"/>
  </bookViews>
  <sheets>
    <sheet name="Маршрут400" sheetId="1" r:id="rId1"/>
    <sheet name="Маршрут401" sheetId="2" r:id="rId2"/>
    <sheet name="Маршрут402" sheetId="3" r:id="rId3"/>
    <sheet name="Маршрут404" sheetId="4" r:id="rId4"/>
    <sheet name="Маршрут 405" sheetId="5" r:id="rId5"/>
  </sheets>
  <externalReferences>
    <externalReference r:id="rId8"/>
  </externalReferences>
  <definedNames>
    <definedName name="_xlnm.Print_Area" localSheetId="4">'Маршрут 405'!$A$1:$AF$84</definedName>
    <definedName name="_xlnm.Print_Area" localSheetId="0">'Маршрут400'!$A$1:$AI$82</definedName>
    <definedName name="_xlnm.Print_Area" localSheetId="1">'Маршрут401'!$A$1:$AH$82</definedName>
    <definedName name="_xlnm.Print_Area" localSheetId="2">'Маршрут402'!$A$1:$AK$101</definedName>
    <definedName name="_xlnm.Print_Area" localSheetId="3">'Маршрут404'!$A$1:$AH$86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<sst xmlns="http://schemas.openxmlformats.org/spreadsheetml/2006/main" count="325" uniqueCount="96">
  <si>
    <t>УТВЕРЖДЕНА</t>
  </si>
  <si>
    <t>Утверждены</t>
  </si>
  <si>
    <t>решением   сессии   Собрания</t>
  </si>
  <si>
    <t>решением сессии  Собрания</t>
  </si>
  <si>
    <t>народных        представителей</t>
  </si>
  <si>
    <t>народных       представителей</t>
  </si>
  <si>
    <t>от ____________ №________</t>
  </si>
  <si>
    <t>Плата за перевозку пассажиров и багажа</t>
  </si>
  <si>
    <t xml:space="preserve"> № ______ от _________2003</t>
  </si>
  <si>
    <r>
      <t xml:space="preserve">транспортом общего пользования по пригородным маршруту  </t>
    </r>
    <r>
      <rPr>
        <sz val="14"/>
        <color indexed="10"/>
        <rFont val="Times New Roman Cyr"/>
        <family val="1"/>
      </rPr>
      <t>400</t>
    </r>
  </si>
  <si>
    <t>ПАТП</t>
  </si>
  <si>
    <t>Телеателье</t>
  </si>
  <si>
    <t>ул.Первомайская</t>
  </si>
  <si>
    <t>Больничный         городок                  Ресторан "Сибирь"</t>
  </si>
  <si>
    <t>ул.Леонтичука         ул.Парковая</t>
  </si>
  <si>
    <t>кинотеатр "Мир"</t>
  </si>
  <si>
    <t>пл.Ленина    ул.Свердлова</t>
  </si>
  <si>
    <t>магазин"Весна"</t>
  </si>
  <si>
    <t>ул.Царевского</t>
  </si>
  <si>
    <t xml:space="preserve">Поликлиника   </t>
  </si>
  <si>
    <t xml:space="preserve">магазин Универсам, Театр,           ул.Курчатова  </t>
  </si>
  <si>
    <t>Белобородово</t>
  </si>
  <si>
    <t>ул.Солнечная</t>
  </si>
  <si>
    <t>ДОК</t>
  </si>
  <si>
    <t>Руслан   Школа№195</t>
  </si>
  <si>
    <t>Профилакторий</t>
  </si>
  <si>
    <t>Смолокурка</t>
  </si>
  <si>
    <t>Мост</t>
  </si>
  <si>
    <t>ЦКПП</t>
  </si>
  <si>
    <t>п.Свечной</t>
  </si>
  <si>
    <t>АРЗ</t>
  </si>
  <si>
    <t>Бетонный завод</t>
  </si>
  <si>
    <t>Школа №55</t>
  </si>
  <si>
    <t>Томск II</t>
  </si>
  <si>
    <t>Полликлиника №4</t>
  </si>
  <si>
    <t>Телецентр</t>
  </si>
  <si>
    <t>ТГАСУ</t>
  </si>
  <si>
    <t>пер.1905 года</t>
  </si>
  <si>
    <t>пл.Ленина</t>
  </si>
  <si>
    <t>Главпочтамт            к-р Горького</t>
  </si>
  <si>
    <t>Университет</t>
  </si>
  <si>
    <t>ТЭМЗ</t>
  </si>
  <si>
    <t>10 корпус ТПУ</t>
  </si>
  <si>
    <t>Томск I</t>
  </si>
  <si>
    <t>Томск 1</t>
  </si>
  <si>
    <t>туда</t>
  </si>
  <si>
    <t>обратно</t>
  </si>
  <si>
    <t>4,35/4,95</t>
  </si>
  <si>
    <t>км</t>
  </si>
  <si>
    <t>Примечание:</t>
  </si>
  <si>
    <t>1.</t>
  </si>
  <si>
    <t xml:space="preserve">Плата провоза багажа размером 60-40-20 см за каждое место  -  2рубля.  </t>
  </si>
  <si>
    <t>2.</t>
  </si>
  <si>
    <t xml:space="preserve">В черте города действует плата за проезд на городских маршрутах </t>
  </si>
  <si>
    <t>3.</t>
  </si>
  <si>
    <t>За проезд пассажиров и провоз багажа в автобусах пригородного сообщения в пределах  г.Томска взимается плата, установленная в данном населенном пункте, независимо от места посадки.</t>
  </si>
  <si>
    <t>Глава Администрации                                                                                                                                               Н.И.Кузьменко</t>
  </si>
  <si>
    <t>2. В черте города действуют городские проездные билеты и тарифы на проезд в размере  3 рубля. При проезде за пределы города оплата производится по тарифу в зависимости от места посадки.</t>
  </si>
  <si>
    <t>Визы:</t>
  </si>
  <si>
    <t>__________________Е.В.Николаев</t>
  </si>
  <si>
    <t>__________________А.И.Парфененко</t>
  </si>
  <si>
    <t>__________________Н.Н.Артеменко</t>
  </si>
  <si>
    <t>__________________Т.В.Кобзарь</t>
  </si>
  <si>
    <t>__________________Т.И.Солдатова</t>
  </si>
  <si>
    <t>Е.А.Анциферова</t>
  </si>
  <si>
    <t>77-38-33</t>
  </si>
  <si>
    <r>
      <t xml:space="preserve">транспортом общего пользования по пригородным маршруту  </t>
    </r>
    <r>
      <rPr>
        <sz val="14"/>
        <color indexed="10"/>
        <rFont val="Times New Roman Cyr"/>
        <family val="1"/>
      </rPr>
      <t>401</t>
    </r>
  </si>
  <si>
    <t>пл.Кирова</t>
  </si>
  <si>
    <r>
      <t xml:space="preserve">транспортом общего пользования по пригородным маршруту  </t>
    </r>
    <r>
      <rPr>
        <sz val="14"/>
        <color indexed="10"/>
        <rFont val="Times New Roman Cyr"/>
        <family val="1"/>
      </rPr>
      <t xml:space="preserve">402 </t>
    </r>
  </si>
  <si>
    <r>
      <t xml:space="preserve">транспортом общего пользования по пригородным маршруту  </t>
    </r>
    <r>
      <rPr>
        <sz val="14"/>
        <color indexed="10"/>
        <rFont val="Times New Roman Cyr"/>
        <family val="1"/>
      </rPr>
      <t xml:space="preserve">404 </t>
    </r>
  </si>
  <si>
    <t>ПЖХ</t>
  </si>
  <si>
    <t>СТО</t>
  </si>
  <si>
    <t>Парк</t>
  </si>
  <si>
    <t>ул.Ершова</t>
  </si>
  <si>
    <t>ул.Строителей</t>
  </si>
  <si>
    <t>магазин"Восход"</t>
  </si>
  <si>
    <t>магазин"Спутник"</t>
  </si>
  <si>
    <t>Автостоянка</t>
  </si>
  <si>
    <t>школа №83</t>
  </si>
  <si>
    <t>Сосновка</t>
  </si>
  <si>
    <t>школа №195</t>
  </si>
  <si>
    <t>магазин "Руслан"</t>
  </si>
  <si>
    <t xml:space="preserve">транспортом общего пользования по пригородному маршруту 405 </t>
  </si>
  <si>
    <t>Больничный         городок               ресторан "Сибирь"</t>
  </si>
  <si>
    <t xml:space="preserve"> ул.Леонтичука      ул.Парковая</t>
  </si>
  <si>
    <t>пл.Ленина  ул.Свердлова</t>
  </si>
  <si>
    <t>магазин "Руслан"         Школа№195</t>
  </si>
  <si>
    <t>ул. Мюниха</t>
  </si>
  <si>
    <t>Поликлиника №10</t>
  </si>
  <si>
    <t>ул.Мира</t>
  </si>
  <si>
    <t>ул.К. Ильмера</t>
  </si>
  <si>
    <t>ул.Дальне-Ключевская</t>
  </si>
  <si>
    <t>Центральный рынок</t>
  </si>
  <si>
    <t xml:space="preserve">туда </t>
  </si>
  <si>
    <t>обр</t>
  </si>
  <si>
    <t xml:space="preserve">Плата провоза багажа размером 60-40-20 см за каждое место  -  2 рубля.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</si>
</sst>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&quot;р.&quot;"/>
    <numFmt numFmtId="174" formatCode="0.00;[Red]0.0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0.000"/>
    <numFmt numFmtId="184" formatCode="#,##0&quot;р.&quot;"/>
    <numFmt numFmtId="185" formatCode="0.0000000"/>
    <numFmt numFmtId="186" formatCode="0.000000"/>
    <numFmt numFmtId="187" formatCode="0.00000"/>
    <numFmt numFmtId="188" formatCode="0.0000"/>
    <numFmt numFmtId="189" formatCode="0.00000000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4"/>
      <color indexed="10"/>
      <name val="Times New Roman Cyr"/>
      <family val="1"/>
    </font>
    <font>
      <sz val="11"/>
      <name val="Times New Roman Cyr"/>
      <family val="1"/>
    </font>
    <font>
      <sz val="10"/>
      <color indexed="12"/>
      <name val="Times New Roman Cyr"/>
      <family val="1"/>
    </font>
    <font>
      <sz val="14"/>
      <color indexed="12"/>
      <name val="Times New Roman Cyr"/>
      <family val="1"/>
    </font>
    <font>
      <sz val="14"/>
      <color indexed="20"/>
      <name val="Times New Roman Cyr"/>
      <family val="1"/>
    </font>
    <font>
      <sz val="14"/>
      <color indexed="8"/>
      <name val="Times New Roman Cyr"/>
      <family val="1"/>
    </font>
    <font>
      <sz val="14"/>
      <color indexed="9"/>
      <name val="Times New Roman Cyr"/>
      <family val="1"/>
    </font>
    <font>
      <sz val="10"/>
      <color indexed="9"/>
      <name val="Times New Roman Cyr"/>
      <family val="1"/>
    </font>
    <font>
      <b/>
      <sz val="10"/>
      <color indexed="9"/>
      <name val="Times New Roman Cyr"/>
      <family val="1"/>
    </font>
    <font>
      <sz val="12"/>
      <name val="Times New Roman Cyr"/>
      <family val="1"/>
    </font>
    <font>
      <sz val="11"/>
      <color indexed="12"/>
      <name val="Times New Roman Cyr"/>
      <family val="1"/>
    </font>
    <font>
      <sz val="10"/>
      <color indexed="10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horizontal="justify" textRotation="90"/>
    </xf>
    <xf numFmtId="0" fontId="4" fillId="0" borderId="2" xfId="0" applyFont="1" applyBorder="1" applyAlignment="1">
      <alignment textRotation="90"/>
    </xf>
    <xf numFmtId="17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left"/>
    </xf>
    <xf numFmtId="2" fontId="8" fillId="0" borderId="1" xfId="0" applyNumberFormat="1" applyFont="1" applyBorder="1" applyAlignment="1">
      <alignment horizontal="left"/>
    </xf>
    <xf numFmtId="172" fontId="4" fillId="0" borderId="1" xfId="0" applyNumberFormat="1" applyFont="1" applyBorder="1" applyAlignment="1">
      <alignment horizontal="centerContinuous"/>
    </xf>
    <xf numFmtId="2" fontId="8" fillId="0" borderId="1" xfId="0" applyNumberFormat="1" applyFont="1" applyBorder="1" applyAlignment="1">
      <alignment horizontal="centerContinuous"/>
    </xf>
    <xf numFmtId="2" fontId="4" fillId="0" borderId="1" xfId="0" applyNumberFormat="1" applyFont="1" applyBorder="1" applyAlignment="1">
      <alignment horizontal="centerContinuous"/>
    </xf>
    <xf numFmtId="2" fontId="4" fillId="0" borderId="1" xfId="0" applyNumberFormat="1" applyFont="1" applyBorder="1" applyAlignment="1">
      <alignment/>
    </xf>
    <xf numFmtId="2" fontId="4" fillId="0" borderId="3" xfId="0" applyNumberFormat="1" applyFont="1" applyBorder="1" applyAlignment="1">
      <alignment horizontal="centerContinuous"/>
    </xf>
    <xf numFmtId="2" fontId="4" fillId="2" borderId="1" xfId="0" applyNumberFormat="1" applyFont="1" applyFill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1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/>
    </xf>
    <xf numFmtId="1" fontId="10" fillId="0" borderId="1" xfId="0" applyNumberFormat="1" applyFont="1" applyBorder="1" applyAlignment="1">
      <alignment/>
    </xf>
    <xf numFmtId="1" fontId="8" fillId="0" borderId="4" xfId="0" applyNumberFormat="1" applyFont="1" applyBorder="1" applyAlignment="1">
      <alignment/>
    </xf>
    <xf numFmtId="1" fontId="5" fillId="0" borderId="1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/>
    </xf>
    <xf numFmtId="1" fontId="9" fillId="0" borderId="1" xfId="0" applyNumberFormat="1" applyFont="1" applyFill="1" applyBorder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vertical="top"/>
    </xf>
    <xf numFmtId="0" fontId="11" fillId="0" borderId="0" xfId="0" applyFont="1" applyBorder="1" applyAlignment="1">
      <alignment horizontal="justify" vertical="top"/>
    </xf>
    <xf numFmtId="2" fontId="5" fillId="0" borderId="0" xfId="0" applyNumberFormat="1" applyFont="1" applyAlignment="1">
      <alignment/>
    </xf>
    <xf numFmtId="0" fontId="5" fillId="0" borderId="0" xfId="0" applyFont="1" applyBorder="1" applyAlignment="1">
      <alignment horizontal="justify" vertical="top"/>
    </xf>
    <xf numFmtId="2" fontId="5" fillId="0" borderId="0" xfId="0" applyNumberFormat="1" applyFont="1" applyAlignment="1">
      <alignment horizontal="center"/>
    </xf>
    <xf numFmtId="2" fontId="12" fillId="0" borderId="0" xfId="0" applyNumberFormat="1" applyFont="1" applyAlignment="1">
      <alignment/>
    </xf>
    <xf numFmtId="2" fontId="12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justify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 horizontal="justify"/>
    </xf>
    <xf numFmtId="1" fontId="12" fillId="0" borderId="1" xfId="0" applyNumberFormat="1" applyFont="1" applyBorder="1" applyAlignment="1">
      <alignment/>
    </xf>
    <xf numFmtId="1" fontId="12" fillId="0" borderId="1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5" fillId="0" borderId="1" xfId="0" applyFont="1" applyBorder="1" applyAlignment="1">
      <alignment horizontal="justify" textRotation="90"/>
    </xf>
    <xf numFmtId="0" fontId="16" fillId="0" borderId="1" xfId="0" applyFont="1" applyBorder="1" applyAlignment="1">
      <alignment horizontal="justify" textRotation="90"/>
    </xf>
    <xf numFmtId="0" fontId="15" fillId="0" borderId="0" xfId="0" applyFont="1" applyAlignment="1">
      <alignment/>
    </xf>
    <xf numFmtId="2" fontId="4" fillId="0" borderId="1" xfId="0" applyNumberFormat="1" applyFont="1" applyFill="1" applyBorder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1" fontId="9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horizontal="justify"/>
    </xf>
    <xf numFmtId="0" fontId="1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BULAVI~1\LOCALS~1\Temp\&#1058;&#1088;&#1072;&#1085;&#1089;&#1087;&#1086;&#1088;&#1090;\&#1055;&#1040;&#1058;&#1055;\&#1058;&#1088;&#1072;&#1085;&#1089;&#1087;&#1086;&#1088;&#1090;1\&#1055;&#1040;&#1058;&#1055;_1_2_&#1090;&#1072;&#1088;&#1080;&#1092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"/>
      <sheetName val="проездные"/>
      <sheetName val="Маршрут400"/>
      <sheetName val="Маршрут401"/>
      <sheetName val="Маршрут402"/>
      <sheetName val="Маршрут404"/>
      <sheetName val="Маршрут 405"/>
      <sheetName val="межгород (2)"/>
      <sheetName val="пригород"/>
      <sheetName val="межгород"/>
      <sheetName val="TAR140 (3)"/>
    </sheetNames>
    <sheetDataSet>
      <sheetData sheetId="0">
        <row r="5">
          <cell r="B5">
            <v>0.40361999303538687</v>
          </cell>
        </row>
        <row r="7">
          <cell r="B7">
            <v>4</v>
          </cell>
        </row>
        <row r="8">
          <cell r="B8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7"/>
  <sheetViews>
    <sheetView tabSelected="1" zoomScale="75" zoomScaleNormal="75" zoomScaleSheetLayoutView="50" workbookViewId="0" topLeftCell="D1">
      <selection activeCell="A6" sqref="A6:AG6"/>
    </sheetView>
  </sheetViews>
  <sheetFormatPr defaultColWidth="9.00390625" defaultRowHeight="12.75" outlineLevelRow="1" outlineLevelCol="1"/>
  <cols>
    <col min="1" max="3" width="6.25390625" style="1" customWidth="1"/>
    <col min="4" max="4" width="8.25390625" style="1" customWidth="1"/>
    <col min="5" max="10" width="6.25390625" style="1" customWidth="1"/>
    <col min="11" max="11" width="9.00390625" style="1" customWidth="1"/>
    <col min="12" max="33" width="6.25390625" style="1" customWidth="1"/>
    <col min="34" max="34" width="5.25390625" style="1" hidden="1" customWidth="1" outlineLevel="1"/>
    <col min="35" max="35" width="6.25390625" style="1" customWidth="1" collapsed="1"/>
    <col min="36" max="16384" width="9.125" style="1" customWidth="1"/>
  </cols>
  <sheetData>
    <row r="1" spans="14:35" ht="54" customHeight="1">
      <c r="N1" s="2"/>
      <c r="O1" s="2"/>
      <c r="P1" s="2"/>
      <c r="Q1" s="2"/>
      <c r="R1" s="2"/>
      <c r="S1" s="2"/>
      <c r="T1" s="2"/>
      <c r="U1" s="2"/>
      <c r="AB1" s="3" t="s">
        <v>0</v>
      </c>
      <c r="AG1" s="4"/>
      <c r="AH1" s="5" t="s">
        <v>1</v>
      </c>
      <c r="AI1" s="4"/>
    </row>
    <row r="2" spans="14:35" ht="18.75">
      <c r="N2" s="2"/>
      <c r="O2" s="2"/>
      <c r="P2" s="2"/>
      <c r="Q2" s="2"/>
      <c r="R2" s="2"/>
      <c r="S2" s="2"/>
      <c r="T2" s="2"/>
      <c r="U2" s="2"/>
      <c r="AB2" s="3" t="s">
        <v>2</v>
      </c>
      <c r="AC2" s="2"/>
      <c r="AE2" s="2"/>
      <c r="AG2" s="4"/>
      <c r="AH2" s="5" t="s">
        <v>3</v>
      </c>
      <c r="AI2" s="4"/>
    </row>
    <row r="3" spans="14:35" ht="18.75">
      <c r="N3" s="2"/>
      <c r="O3" s="2"/>
      <c r="P3" s="2"/>
      <c r="Q3" s="2"/>
      <c r="R3" s="2"/>
      <c r="S3" s="2"/>
      <c r="T3" s="2"/>
      <c r="U3" s="2"/>
      <c r="AB3" s="6" t="s">
        <v>4</v>
      </c>
      <c r="AC3" s="2"/>
      <c r="AG3" s="4"/>
      <c r="AH3" s="5" t="s">
        <v>5</v>
      </c>
      <c r="AI3" s="4"/>
    </row>
    <row r="4" spans="14:35" ht="18.75">
      <c r="N4" s="2"/>
      <c r="O4" s="2"/>
      <c r="P4" s="2"/>
      <c r="Q4" s="2"/>
      <c r="R4" s="2"/>
      <c r="S4" s="2"/>
      <c r="T4" s="2"/>
      <c r="U4" s="2"/>
      <c r="AB4" s="6" t="s">
        <v>6</v>
      </c>
      <c r="AC4" s="2"/>
      <c r="AG4" s="4"/>
      <c r="AH4" s="5"/>
      <c r="AI4" s="4"/>
    </row>
    <row r="5" spans="1:34" ht="18.75">
      <c r="A5" s="7" t="s">
        <v>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5" t="s">
        <v>8</v>
      </c>
    </row>
    <row r="6" spans="1:33" ht="36.75" customHeight="1" thickBot="1">
      <c r="A6" s="8" t="s">
        <v>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5" ht="102" customHeight="1" thickBot="1">
      <c r="A7" s="9" t="s">
        <v>10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19</v>
      </c>
      <c r="K7" s="9" t="s">
        <v>20</v>
      </c>
      <c r="L7" s="9" t="s">
        <v>21</v>
      </c>
      <c r="M7" s="9" t="s">
        <v>22</v>
      </c>
      <c r="N7" s="9" t="s">
        <v>23</v>
      </c>
      <c r="O7" s="9" t="s">
        <v>24</v>
      </c>
      <c r="P7" s="9" t="s">
        <v>25</v>
      </c>
      <c r="Q7" s="9" t="s">
        <v>26</v>
      </c>
      <c r="R7" s="9" t="s">
        <v>27</v>
      </c>
      <c r="S7" s="9" t="s">
        <v>28</v>
      </c>
      <c r="T7" s="9" t="s">
        <v>29</v>
      </c>
      <c r="U7" s="9" t="s">
        <v>30</v>
      </c>
      <c r="V7" s="9" t="s">
        <v>31</v>
      </c>
      <c r="W7" s="9" t="s">
        <v>32</v>
      </c>
      <c r="X7" s="9" t="s">
        <v>33</v>
      </c>
      <c r="Y7" s="9" t="s">
        <v>34</v>
      </c>
      <c r="Z7" s="9" t="s">
        <v>35</v>
      </c>
      <c r="AA7" s="9" t="s">
        <v>36</v>
      </c>
      <c r="AB7" s="9" t="s">
        <v>37</v>
      </c>
      <c r="AC7" s="9" t="s">
        <v>38</v>
      </c>
      <c r="AD7" s="9" t="s">
        <v>39</v>
      </c>
      <c r="AE7" s="9" t="s">
        <v>40</v>
      </c>
      <c r="AF7" s="9" t="s">
        <v>41</v>
      </c>
      <c r="AG7" s="9" t="s">
        <v>42</v>
      </c>
      <c r="AH7" s="10" t="s">
        <v>43</v>
      </c>
      <c r="AI7" s="9" t="s">
        <v>44</v>
      </c>
    </row>
    <row r="8" spans="1:50" ht="13.5" hidden="1" outlineLevel="1" thickBot="1">
      <c r="A8" s="11" t="s">
        <v>45</v>
      </c>
      <c r="B8" s="12">
        <v>0.5</v>
      </c>
      <c r="C8" s="12"/>
      <c r="D8" s="12"/>
      <c r="E8" s="13"/>
      <c r="F8" s="13"/>
      <c r="G8" s="12">
        <v>3.2</v>
      </c>
      <c r="H8" s="13"/>
      <c r="I8" s="13"/>
      <c r="J8" s="12">
        <v>4.6</v>
      </c>
      <c r="K8" s="12">
        <v>5.2</v>
      </c>
      <c r="L8" s="12">
        <v>5.8</v>
      </c>
      <c r="M8" s="12">
        <v>6.3</v>
      </c>
      <c r="N8" s="13"/>
      <c r="O8" s="12">
        <v>7.2</v>
      </c>
      <c r="P8" s="12">
        <v>7.9</v>
      </c>
      <c r="Q8" s="12">
        <v>8.9</v>
      </c>
      <c r="R8" s="12">
        <v>9.8</v>
      </c>
      <c r="S8" s="12">
        <v>10.6</v>
      </c>
      <c r="T8" s="12">
        <v>14.4</v>
      </c>
      <c r="U8" s="12">
        <v>16</v>
      </c>
      <c r="V8" s="12">
        <v>16.7</v>
      </c>
      <c r="W8" s="12">
        <v>17.5</v>
      </c>
      <c r="X8" s="12">
        <v>18.8</v>
      </c>
      <c r="Y8" s="12">
        <v>19.6</v>
      </c>
      <c r="Z8" s="12">
        <v>20.7</v>
      </c>
      <c r="AA8" s="12">
        <v>21.4</v>
      </c>
      <c r="AB8" s="12">
        <v>22.1</v>
      </c>
      <c r="AC8" s="12">
        <v>22.9</v>
      </c>
      <c r="AD8" s="12">
        <v>23.8</v>
      </c>
      <c r="AE8" s="12">
        <v>25.2</v>
      </c>
      <c r="AF8" s="12">
        <v>26</v>
      </c>
      <c r="AG8" s="12">
        <v>26.5</v>
      </c>
      <c r="AH8" s="14"/>
      <c r="AI8" s="12">
        <v>26.5</v>
      </c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</row>
    <row r="9" spans="1:50" ht="13.5" hidden="1" outlineLevel="1" thickBot="1">
      <c r="A9" s="11" t="s">
        <v>46</v>
      </c>
      <c r="B9" s="16">
        <v>0.5</v>
      </c>
      <c r="C9" s="16">
        <f>B9+0.5</f>
        <v>1</v>
      </c>
      <c r="D9" s="16">
        <f>C9+0.6</f>
        <v>1.6</v>
      </c>
      <c r="E9" s="17">
        <f>D9+0.5</f>
        <v>2.1</v>
      </c>
      <c r="F9" s="17">
        <f>E9+0.7</f>
        <v>2.8</v>
      </c>
      <c r="G9" s="16">
        <f>F9+0.6</f>
        <v>3.4</v>
      </c>
      <c r="H9" s="17">
        <f>G9+0.6</f>
        <v>4</v>
      </c>
      <c r="I9" s="17">
        <f>H9+0.5</f>
        <v>4.5</v>
      </c>
      <c r="J9" s="16">
        <f>I9+0.5</f>
        <v>5</v>
      </c>
      <c r="K9" s="16"/>
      <c r="L9" s="16"/>
      <c r="M9" s="16">
        <f>J9+0.5</f>
        <v>5.5</v>
      </c>
      <c r="N9" s="17">
        <f>M9+0.5</f>
        <v>6</v>
      </c>
      <c r="O9" s="16">
        <f>N9+0.5</f>
        <v>6.5</v>
      </c>
      <c r="P9" s="16">
        <f>O9+0.6</f>
        <v>7.1</v>
      </c>
      <c r="Q9" s="16">
        <f>P9+0.7</f>
        <v>7.8</v>
      </c>
      <c r="R9" s="16">
        <f>Q9+0.8</f>
        <v>8.6</v>
      </c>
      <c r="S9" s="16">
        <f>R9+0.8</f>
        <v>9.4</v>
      </c>
      <c r="T9" s="16">
        <f>S9+3.8</f>
        <v>13.2</v>
      </c>
      <c r="U9" s="16">
        <f>T9+1.5</f>
        <v>14.7</v>
      </c>
      <c r="V9" s="16">
        <f>U9+0.8</f>
        <v>15.5</v>
      </c>
      <c r="W9" s="16">
        <f>V9+1.1</f>
        <v>16.6</v>
      </c>
      <c r="X9" s="16">
        <f>W9+1.5</f>
        <v>18.1</v>
      </c>
      <c r="Y9" s="16">
        <f>X9+0.7</f>
        <v>18.8</v>
      </c>
      <c r="Z9" s="16">
        <f>Y9+0.8</f>
        <v>19.6</v>
      </c>
      <c r="AA9" s="16">
        <f>Z9+0.8</f>
        <v>20.400000000000002</v>
      </c>
      <c r="AB9" s="16">
        <f>AA9+0.9</f>
        <v>21.3</v>
      </c>
      <c r="AC9" s="16"/>
      <c r="AD9" s="16">
        <f>AB9+1.2</f>
        <v>22.5</v>
      </c>
      <c r="AE9" s="16">
        <f>AD9+1.8</f>
        <v>24.3</v>
      </c>
      <c r="AF9" s="16">
        <f>AE9+0.8</f>
        <v>25.1</v>
      </c>
      <c r="AG9" s="16">
        <f>AF9+0.6</f>
        <v>25.700000000000003</v>
      </c>
      <c r="AH9" s="14"/>
      <c r="AI9" s="16">
        <f>AH9+0.6</f>
        <v>0.6</v>
      </c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</row>
    <row r="10" spans="1:35" ht="13.5" hidden="1" outlineLevel="1" thickBot="1">
      <c r="A10" s="18" t="s">
        <v>10</v>
      </c>
      <c r="B10" s="16">
        <v>0.25</v>
      </c>
      <c r="C10" s="12">
        <v>1</v>
      </c>
      <c r="D10" s="12">
        <v>1.9</v>
      </c>
      <c r="E10" s="19">
        <v>2.1</v>
      </c>
      <c r="F10" s="19">
        <v>2.35</v>
      </c>
      <c r="G10" s="16">
        <v>3.1</v>
      </c>
      <c r="H10" s="17">
        <v>3.4</v>
      </c>
      <c r="I10" s="17"/>
      <c r="J10" s="16" t="s">
        <v>47</v>
      </c>
      <c r="K10" s="16">
        <v>4.95</v>
      </c>
      <c r="L10" s="16">
        <v>5.25</v>
      </c>
      <c r="M10" s="16">
        <v>5.8</v>
      </c>
      <c r="N10" s="17">
        <v>6.05</v>
      </c>
      <c r="O10" s="16">
        <v>6.8</v>
      </c>
      <c r="P10" s="16">
        <v>7.5</v>
      </c>
      <c r="Q10" s="16">
        <v>8.4</v>
      </c>
      <c r="R10" s="16">
        <v>9.25</v>
      </c>
      <c r="S10" s="16">
        <v>10.1</v>
      </c>
      <c r="T10" s="16">
        <v>13.9</v>
      </c>
      <c r="U10" s="16">
        <v>15.45</v>
      </c>
      <c r="V10" s="16">
        <v>16.15</v>
      </c>
      <c r="W10" s="16">
        <v>17.15</v>
      </c>
      <c r="X10" s="16">
        <v>18.6</v>
      </c>
      <c r="Y10" s="16">
        <v>19.35</v>
      </c>
      <c r="Z10" s="16">
        <v>20.3</v>
      </c>
      <c r="AA10" s="20">
        <v>21.1</v>
      </c>
      <c r="AB10" s="21">
        <v>21.9</v>
      </c>
      <c r="AC10" s="21">
        <v>22.3</v>
      </c>
      <c r="AD10" s="12">
        <v>23.45</v>
      </c>
      <c r="AE10" s="20">
        <v>24.6</v>
      </c>
      <c r="AF10" s="21">
        <v>25.45</v>
      </c>
      <c r="AG10" s="20">
        <v>26.25</v>
      </c>
      <c r="AH10" s="22"/>
      <c r="AI10" s="20">
        <v>26.25</v>
      </c>
    </row>
    <row r="11" spans="1:49" ht="13.5" outlineLevel="1" thickBot="1">
      <c r="A11" s="18" t="s">
        <v>48</v>
      </c>
      <c r="B11" s="16">
        <v>0.25</v>
      </c>
      <c r="C11" s="16">
        <v>1</v>
      </c>
      <c r="D11" s="16">
        <v>1.9</v>
      </c>
      <c r="E11" s="17">
        <v>2.1</v>
      </c>
      <c r="F11" s="17">
        <v>2.35</v>
      </c>
      <c r="G11" s="16">
        <v>3.1</v>
      </c>
      <c r="H11" s="17">
        <v>3.4</v>
      </c>
      <c r="I11" s="17">
        <f>H11+0.5</f>
        <v>3.9</v>
      </c>
      <c r="J11" s="16">
        <v>4.35</v>
      </c>
      <c r="K11" s="23">
        <f>J11+0.6</f>
        <v>4.949999999999999</v>
      </c>
      <c r="L11" s="23">
        <v>5.25</v>
      </c>
      <c r="M11" s="16">
        <v>5.8</v>
      </c>
      <c r="N11" s="17">
        <v>6.05</v>
      </c>
      <c r="O11" s="16">
        <v>6.8</v>
      </c>
      <c r="P11" s="16">
        <v>7.5</v>
      </c>
      <c r="Q11" s="16">
        <v>8.4</v>
      </c>
      <c r="R11" s="16">
        <v>9.25</v>
      </c>
      <c r="S11" s="16">
        <v>10.1</v>
      </c>
      <c r="T11" s="16">
        <v>13.9</v>
      </c>
      <c r="U11" s="16">
        <v>15.45</v>
      </c>
      <c r="V11" s="16">
        <v>16.15</v>
      </c>
      <c r="W11" s="16">
        <v>17.15</v>
      </c>
      <c r="X11" s="16">
        <v>18.6</v>
      </c>
      <c r="Y11" s="16">
        <v>19.35</v>
      </c>
      <c r="Z11" s="16">
        <v>20.3</v>
      </c>
      <c r="AA11" s="20">
        <v>21.1</v>
      </c>
      <c r="AB11" s="21">
        <v>21.9</v>
      </c>
      <c r="AC11" s="21">
        <v>22.3</v>
      </c>
      <c r="AD11" s="12">
        <v>23.45</v>
      </c>
      <c r="AE11" s="20">
        <v>24.6</v>
      </c>
      <c r="AF11" s="21">
        <v>25.45</v>
      </c>
      <c r="AG11" s="20">
        <v>26.25</v>
      </c>
      <c r="AH11" s="24">
        <f>AG11+2.2</f>
        <v>28.45</v>
      </c>
      <c r="AI11" s="20">
        <v>29.5</v>
      </c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35" ht="18.75" customHeight="1">
      <c r="A12" s="25">
        <v>0</v>
      </c>
      <c r="B12" s="26">
        <v>4</v>
      </c>
      <c r="C12" s="26">
        <v>4</v>
      </c>
      <c r="D12" s="27">
        <v>4</v>
      </c>
      <c r="E12" s="27">
        <v>4</v>
      </c>
      <c r="F12" s="26">
        <v>4</v>
      </c>
      <c r="G12" s="27">
        <v>4</v>
      </c>
      <c r="H12" s="26">
        <v>4</v>
      </c>
      <c r="I12" s="26">
        <v>4</v>
      </c>
      <c r="J12" s="27">
        <v>4</v>
      </c>
      <c r="K12" s="27">
        <v>4</v>
      </c>
      <c r="L12" s="26">
        <v>4</v>
      </c>
      <c r="M12" s="26">
        <v>4</v>
      </c>
      <c r="N12" s="26">
        <v>4</v>
      </c>
      <c r="O12" s="27">
        <v>4</v>
      </c>
      <c r="P12" s="26">
        <v>4</v>
      </c>
      <c r="Q12" s="26">
        <v>4</v>
      </c>
      <c r="R12" s="26">
        <v>4</v>
      </c>
      <c r="S12" s="26">
        <v>4</v>
      </c>
      <c r="T12" s="28">
        <v>6</v>
      </c>
      <c r="U12" s="28">
        <v>6</v>
      </c>
      <c r="V12" s="29">
        <v>7</v>
      </c>
      <c r="W12" s="29">
        <v>7</v>
      </c>
      <c r="X12" s="28">
        <v>8</v>
      </c>
      <c r="Y12" s="28">
        <v>8</v>
      </c>
      <c r="Z12" s="28">
        <v>8</v>
      </c>
      <c r="AA12" s="29">
        <v>9</v>
      </c>
      <c r="AB12" s="29">
        <v>9</v>
      </c>
      <c r="AC12" s="29">
        <v>9</v>
      </c>
      <c r="AD12" s="29">
        <v>9</v>
      </c>
      <c r="AE12" s="28">
        <v>10</v>
      </c>
      <c r="AF12" s="28">
        <v>10</v>
      </c>
      <c r="AG12" s="29">
        <v>11</v>
      </c>
      <c r="AH12" s="30">
        <v>11</v>
      </c>
      <c r="AI12" s="28">
        <v>12</v>
      </c>
    </row>
    <row r="13" spans="1:35" ht="18.75" customHeight="1">
      <c r="A13" s="26"/>
      <c r="B13" s="25">
        <v>0</v>
      </c>
      <c r="C13" s="26">
        <v>4</v>
      </c>
      <c r="D13" s="27">
        <v>4</v>
      </c>
      <c r="E13" s="27">
        <v>4</v>
      </c>
      <c r="F13" s="26">
        <v>4</v>
      </c>
      <c r="G13" s="27">
        <v>4</v>
      </c>
      <c r="H13" s="26">
        <v>4</v>
      </c>
      <c r="I13" s="26">
        <v>4</v>
      </c>
      <c r="J13" s="27">
        <v>4</v>
      </c>
      <c r="K13" s="27">
        <v>4</v>
      </c>
      <c r="L13" s="26">
        <v>4</v>
      </c>
      <c r="M13" s="26">
        <v>4</v>
      </c>
      <c r="N13" s="26">
        <v>4</v>
      </c>
      <c r="O13" s="27">
        <v>4</v>
      </c>
      <c r="P13" s="26">
        <v>4</v>
      </c>
      <c r="Q13" s="26">
        <v>4</v>
      </c>
      <c r="R13" s="26">
        <v>4</v>
      </c>
      <c r="S13" s="26">
        <v>4</v>
      </c>
      <c r="T13" s="28">
        <v>6</v>
      </c>
      <c r="U13" s="28">
        <v>6</v>
      </c>
      <c r="V13" s="28">
        <v>6</v>
      </c>
      <c r="W13" s="29">
        <v>7</v>
      </c>
      <c r="X13" s="29">
        <v>7</v>
      </c>
      <c r="Y13" s="28">
        <v>8</v>
      </c>
      <c r="Z13" s="28">
        <v>8</v>
      </c>
      <c r="AA13" s="28">
        <v>8</v>
      </c>
      <c r="AB13" s="29">
        <v>9</v>
      </c>
      <c r="AC13" s="29">
        <v>9</v>
      </c>
      <c r="AD13" s="29">
        <v>9</v>
      </c>
      <c r="AE13" s="28">
        <v>10</v>
      </c>
      <c r="AF13" s="28">
        <v>10</v>
      </c>
      <c r="AG13" s="28">
        <v>10</v>
      </c>
      <c r="AH13" s="30">
        <v>11</v>
      </c>
      <c r="AI13" s="28">
        <v>12</v>
      </c>
    </row>
    <row r="14" spans="1:35" ht="18.75" customHeight="1">
      <c r="A14" s="26"/>
      <c r="B14" s="26"/>
      <c r="C14" s="25">
        <v>0</v>
      </c>
      <c r="D14" s="27">
        <v>4</v>
      </c>
      <c r="E14" s="27">
        <v>4</v>
      </c>
      <c r="F14" s="26">
        <v>4</v>
      </c>
      <c r="G14" s="27">
        <v>4</v>
      </c>
      <c r="H14" s="26">
        <v>4</v>
      </c>
      <c r="I14" s="26">
        <v>4</v>
      </c>
      <c r="J14" s="27">
        <v>4</v>
      </c>
      <c r="K14" s="27">
        <v>4</v>
      </c>
      <c r="L14" s="26">
        <v>4</v>
      </c>
      <c r="M14" s="26">
        <v>4</v>
      </c>
      <c r="N14" s="26">
        <v>4</v>
      </c>
      <c r="O14" s="27">
        <v>4</v>
      </c>
      <c r="P14" s="26">
        <v>4</v>
      </c>
      <c r="Q14" s="26">
        <v>4</v>
      </c>
      <c r="R14" s="26">
        <v>4</v>
      </c>
      <c r="S14" s="26">
        <v>4</v>
      </c>
      <c r="T14" s="29">
        <v>5</v>
      </c>
      <c r="U14" s="28">
        <v>6</v>
      </c>
      <c r="V14" s="28">
        <v>6</v>
      </c>
      <c r="W14" s="29">
        <v>7</v>
      </c>
      <c r="X14" s="29">
        <v>7</v>
      </c>
      <c r="Y14" s="29">
        <v>7</v>
      </c>
      <c r="Z14" s="28">
        <v>8</v>
      </c>
      <c r="AA14" s="28">
        <v>8</v>
      </c>
      <c r="AB14" s="28">
        <v>8</v>
      </c>
      <c r="AC14" s="29">
        <v>9</v>
      </c>
      <c r="AD14" s="29">
        <v>9</v>
      </c>
      <c r="AE14" s="28">
        <v>10</v>
      </c>
      <c r="AF14" s="28">
        <v>10</v>
      </c>
      <c r="AG14" s="28">
        <v>10</v>
      </c>
      <c r="AH14" s="30">
        <v>11</v>
      </c>
      <c r="AI14" s="28">
        <v>12</v>
      </c>
    </row>
    <row r="15" spans="1:35" ht="18.75" customHeight="1">
      <c r="A15" s="26"/>
      <c r="B15" s="26"/>
      <c r="C15" s="26"/>
      <c r="D15" s="27">
        <v>0</v>
      </c>
      <c r="E15" s="27">
        <v>4</v>
      </c>
      <c r="F15" s="26">
        <v>4</v>
      </c>
      <c r="G15" s="27">
        <v>4</v>
      </c>
      <c r="H15" s="26">
        <v>4</v>
      </c>
      <c r="I15" s="26">
        <v>4</v>
      </c>
      <c r="J15" s="27">
        <v>4</v>
      </c>
      <c r="K15" s="27">
        <v>4</v>
      </c>
      <c r="L15" s="26">
        <v>4</v>
      </c>
      <c r="M15" s="26">
        <v>4</v>
      </c>
      <c r="N15" s="26">
        <v>4</v>
      </c>
      <c r="O15" s="27">
        <v>4</v>
      </c>
      <c r="P15" s="26">
        <v>4</v>
      </c>
      <c r="Q15" s="26">
        <v>4</v>
      </c>
      <c r="R15" s="26">
        <v>4</v>
      </c>
      <c r="S15" s="26">
        <v>4</v>
      </c>
      <c r="T15" s="29">
        <v>5</v>
      </c>
      <c r="U15" s="29">
        <v>5</v>
      </c>
      <c r="V15" s="28">
        <v>6</v>
      </c>
      <c r="W15" s="28">
        <v>6</v>
      </c>
      <c r="X15" s="29">
        <v>7</v>
      </c>
      <c r="Y15" s="29">
        <v>7</v>
      </c>
      <c r="Z15" s="29">
        <v>7</v>
      </c>
      <c r="AA15" s="28">
        <v>8</v>
      </c>
      <c r="AB15" s="28">
        <v>8</v>
      </c>
      <c r="AC15" s="28">
        <v>8</v>
      </c>
      <c r="AD15" s="29">
        <v>9</v>
      </c>
      <c r="AE15" s="29">
        <v>9</v>
      </c>
      <c r="AF15" s="28">
        <v>10</v>
      </c>
      <c r="AG15" s="28">
        <v>10</v>
      </c>
      <c r="AH15" s="30">
        <v>11</v>
      </c>
      <c r="AI15" s="29">
        <v>11</v>
      </c>
    </row>
    <row r="16" spans="1:35" ht="18.75" customHeight="1">
      <c r="A16" s="26"/>
      <c r="B16" s="26"/>
      <c r="C16" s="26"/>
      <c r="D16" s="26"/>
      <c r="E16" s="27">
        <v>0</v>
      </c>
      <c r="F16" s="26">
        <v>4</v>
      </c>
      <c r="G16" s="27">
        <v>4</v>
      </c>
      <c r="H16" s="26">
        <v>4</v>
      </c>
      <c r="I16" s="26">
        <v>4</v>
      </c>
      <c r="J16" s="27">
        <v>4</v>
      </c>
      <c r="K16" s="27">
        <v>4</v>
      </c>
      <c r="L16" s="26">
        <v>4</v>
      </c>
      <c r="M16" s="26">
        <v>4</v>
      </c>
      <c r="N16" s="26">
        <v>4</v>
      </c>
      <c r="O16" s="27">
        <v>4</v>
      </c>
      <c r="P16" s="26">
        <v>4</v>
      </c>
      <c r="Q16" s="26">
        <v>4</v>
      </c>
      <c r="R16" s="26">
        <v>4</v>
      </c>
      <c r="S16" s="26">
        <v>4</v>
      </c>
      <c r="T16" s="29">
        <v>5</v>
      </c>
      <c r="U16" s="29">
        <v>5</v>
      </c>
      <c r="V16" s="28">
        <v>6</v>
      </c>
      <c r="W16" s="28">
        <v>6</v>
      </c>
      <c r="X16" s="29">
        <v>7</v>
      </c>
      <c r="Y16" s="29">
        <v>7</v>
      </c>
      <c r="Z16" s="29">
        <v>7</v>
      </c>
      <c r="AA16" s="28">
        <v>8</v>
      </c>
      <c r="AB16" s="28">
        <v>8</v>
      </c>
      <c r="AC16" s="28">
        <v>8</v>
      </c>
      <c r="AD16" s="29">
        <v>9</v>
      </c>
      <c r="AE16" s="29">
        <v>9</v>
      </c>
      <c r="AF16" s="29">
        <v>9</v>
      </c>
      <c r="AG16" s="28">
        <v>10</v>
      </c>
      <c r="AH16" s="30">
        <v>11</v>
      </c>
      <c r="AI16" s="29">
        <v>11</v>
      </c>
    </row>
    <row r="17" spans="1:35" ht="18.75" customHeight="1">
      <c r="A17" s="26"/>
      <c r="B17" s="26"/>
      <c r="C17" s="26"/>
      <c r="D17" s="26"/>
      <c r="E17" s="26"/>
      <c r="F17" s="25">
        <v>0</v>
      </c>
      <c r="G17" s="27">
        <v>4</v>
      </c>
      <c r="H17" s="26">
        <v>4</v>
      </c>
      <c r="I17" s="26">
        <v>4</v>
      </c>
      <c r="J17" s="27">
        <v>4</v>
      </c>
      <c r="K17" s="27">
        <v>4</v>
      </c>
      <c r="L17" s="26">
        <v>4</v>
      </c>
      <c r="M17" s="26">
        <v>4</v>
      </c>
      <c r="N17" s="26">
        <v>4</v>
      </c>
      <c r="O17" s="27">
        <v>4</v>
      </c>
      <c r="P17" s="26">
        <v>4</v>
      </c>
      <c r="Q17" s="26">
        <v>4</v>
      </c>
      <c r="R17" s="26">
        <v>4</v>
      </c>
      <c r="S17" s="26">
        <v>4</v>
      </c>
      <c r="T17" s="29">
        <v>5</v>
      </c>
      <c r="U17" s="29">
        <v>5</v>
      </c>
      <c r="V17" s="28">
        <v>6</v>
      </c>
      <c r="W17" s="28">
        <v>6</v>
      </c>
      <c r="X17" s="29">
        <v>7</v>
      </c>
      <c r="Y17" s="29">
        <v>7</v>
      </c>
      <c r="Z17" s="29">
        <v>7</v>
      </c>
      <c r="AA17" s="28">
        <v>8</v>
      </c>
      <c r="AB17" s="28">
        <v>8</v>
      </c>
      <c r="AC17" s="28">
        <v>8</v>
      </c>
      <c r="AD17" s="29">
        <v>9</v>
      </c>
      <c r="AE17" s="29">
        <v>9</v>
      </c>
      <c r="AF17" s="29">
        <v>9</v>
      </c>
      <c r="AG17" s="28">
        <v>10</v>
      </c>
      <c r="AH17" s="30">
        <v>11</v>
      </c>
      <c r="AI17" s="29">
        <v>11</v>
      </c>
    </row>
    <row r="18" spans="1:35" ht="18.75" customHeight="1">
      <c r="A18" s="26"/>
      <c r="B18" s="26"/>
      <c r="C18" s="26"/>
      <c r="D18" s="26"/>
      <c r="E18" s="26"/>
      <c r="F18" s="26"/>
      <c r="G18" s="27">
        <v>0</v>
      </c>
      <c r="H18" s="26">
        <v>4</v>
      </c>
      <c r="I18" s="26">
        <v>4</v>
      </c>
      <c r="J18" s="27">
        <v>4</v>
      </c>
      <c r="K18" s="27">
        <v>4</v>
      </c>
      <c r="L18" s="26">
        <v>4</v>
      </c>
      <c r="M18" s="26">
        <v>4</v>
      </c>
      <c r="N18" s="26">
        <v>4</v>
      </c>
      <c r="O18" s="27">
        <v>4</v>
      </c>
      <c r="P18" s="26">
        <v>4</v>
      </c>
      <c r="Q18" s="26">
        <v>4</v>
      </c>
      <c r="R18" s="26">
        <v>4</v>
      </c>
      <c r="S18" s="26">
        <v>4</v>
      </c>
      <c r="T18" s="29">
        <v>5</v>
      </c>
      <c r="U18" s="29">
        <v>5</v>
      </c>
      <c r="V18" s="29">
        <v>5</v>
      </c>
      <c r="W18" s="28">
        <v>6</v>
      </c>
      <c r="X18" s="28">
        <v>6</v>
      </c>
      <c r="Y18" s="29">
        <v>7</v>
      </c>
      <c r="Z18" s="29">
        <v>7</v>
      </c>
      <c r="AA18" s="29">
        <v>7</v>
      </c>
      <c r="AB18" s="28">
        <v>8</v>
      </c>
      <c r="AC18" s="28">
        <v>8</v>
      </c>
      <c r="AD18" s="28">
        <v>8</v>
      </c>
      <c r="AE18" s="29">
        <v>9</v>
      </c>
      <c r="AF18" s="29">
        <v>9</v>
      </c>
      <c r="AG18" s="29">
        <v>9</v>
      </c>
      <c r="AH18" s="30">
        <v>10</v>
      </c>
      <c r="AI18" s="29">
        <v>11</v>
      </c>
    </row>
    <row r="19" spans="1:35" ht="18.75" customHeight="1">
      <c r="A19" s="26"/>
      <c r="B19" s="26"/>
      <c r="C19" s="26"/>
      <c r="D19" s="26"/>
      <c r="E19" s="26"/>
      <c r="F19" s="26"/>
      <c r="G19" s="26"/>
      <c r="H19" s="26">
        <v>0</v>
      </c>
      <c r="I19" s="26">
        <v>4</v>
      </c>
      <c r="J19" s="27">
        <v>4</v>
      </c>
      <c r="K19" s="27">
        <v>4</v>
      </c>
      <c r="L19" s="26">
        <v>4</v>
      </c>
      <c r="M19" s="26">
        <v>4</v>
      </c>
      <c r="N19" s="26">
        <v>4</v>
      </c>
      <c r="O19" s="27">
        <v>4</v>
      </c>
      <c r="P19" s="26">
        <v>4</v>
      </c>
      <c r="Q19" s="26">
        <v>4</v>
      </c>
      <c r="R19" s="26">
        <v>4</v>
      </c>
      <c r="S19" s="26">
        <v>4</v>
      </c>
      <c r="T19" s="29">
        <v>5</v>
      </c>
      <c r="U19" s="29">
        <v>5</v>
      </c>
      <c r="V19" s="29">
        <v>5</v>
      </c>
      <c r="W19" s="28">
        <v>6</v>
      </c>
      <c r="X19" s="28">
        <v>6</v>
      </c>
      <c r="Y19" s="28">
        <v>6</v>
      </c>
      <c r="Z19" s="29">
        <v>7</v>
      </c>
      <c r="AA19" s="29">
        <v>7</v>
      </c>
      <c r="AB19" s="29">
        <v>7</v>
      </c>
      <c r="AC19" s="28">
        <v>8</v>
      </c>
      <c r="AD19" s="28">
        <v>8</v>
      </c>
      <c r="AE19" s="29">
        <v>9</v>
      </c>
      <c r="AF19" s="29">
        <v>9</v>
      </c>
      <c r="AG19" s="29">
        <v>9</v>
      </c>
      <c r="AH19" s="30">
        <v>10</v>
      </c>
      <c r="AI19" s="29">
        <v>11</v>
      </c>
    </row>
    <row r="20" spans="1:35" ht="18.75" customHeight="1">
      <c r="A20" s="26"/>
      <c r="B20" s="26"/>
      <c r="C20" s="26"/>
      <c r="D20" s="26"/>
      <c r="E20" s="26"/>
      <c r="F20" s="26"/>
      <c r="G20" s="26"/>
      <c r="H20" s="26"/>
      <c r="I20" s="26">
        <v>0</v>
      </c>
      <c r="J20" s="27">
        <v>4</v>
      </c>
      <c r="K20" s="27">
        <v>4</v>
      </c>
      <c r="L20" s="26">
        <v>4</v>
      </c>
      <c r="M20" s="26">
        <v>4</v>
      </c>
      <c r="N20" s="26">
        <v>4</v>
      </c>
      <c r="O20" s="27">
        <v>4</v>
      </c>
      <c r="P20" s="26">
        <v>4</v>
      </c>
      <c r="Q20" s="26">
        <v>4</v>
      </c>
      <c r="R20" s="26">
        <v>4</v>
      </c>
      <c r="S20" s="26">
        <v>4</v>
      </c>
      <c r="T20" s="29">
        <v>5</v>
      </c>
      <c r="U20" s="29">
        <v>5</v>
      </c>
      <c r="V20" s="29">
        <v>5</v>
      </c>
      <c r="W20" s="29">
        <v>5</v>
      </c>
      <c r="X20" s="28">
        <v>6</v>
      </c>
      <c r="Y20" s="28">
        <v>6</v>
      </c>
      <c r="Z20" s="29">
        <v>7</v>
      </c>
      <c r="AA20" s="29">
        <v>7</v>
      </c>
      <c r="AB20" s="29">
        <v>7</v>
      </c>
      <c r="AC20" s="29">
        <v>7</v>
      </c>
      <c r="AD20" s="28">
        <v>8</v>
      </c>
      <c r="AE20" s="28">
        <v>8</v>
      </c>
      <c r="AF20" s="29">
        <v>9</v>
      </c>
      <c r="AG20" s="29">
        <v>9</v>
      </c>
      <c r="AH20" s="29">
        <v>10</v>
      </c>
      <c r="AI20" s="28">
        <v>10</v>
      </c>
    </row>
    <row r="21" spans="1:35" ht="18.75" customHeight="1">
      <c r="A21" s="26"/>
      <c r="B21" s="26"/>
      <c r="C21" s="26"/>
      <c r="D21" s="26"/>
      <c r="E21" s="26"/>
      <c r="F21" s="26"/>
      <c r="G21" s="26"/>
      <c r="H21" s="26"/>
      <c r="I21" s="26"/>
      <c r="J21" s="27">
        <v>0</v>
      </c>
      <c r="K21" s="27">
        <v>4</v>
      </c>
      <c r="L21" s="26">
        <v>4</v>
      </c>
      <c r="M21" s="26">
        <v>4</v>
      </c>
      <c r="N21" s="26">
        <v>4</v>
      </c>
      <c r="O21" s="27">
        <v>4</v>
      </c>
      <c r="P21" s="26">
        <v>4</v>
      </c>
      <c r="Q21" s="26">
        <v>4</v>
      </c>
      <c r="R21" s="26">
        <v>4</v>
      </c>
      <c r="S21" s="26">
        <v>4</v>
      </c>
      <c r="T21" s="29">
        <v>5</v>
      </c>
      <c r="U21" s="29">
        <v>5</v>
      </c>
      <c r="V21" s="29">
        <v>5</v>
      </c>
      <c r="W21" s="29">
        <v>5</v>
      </c>
      <c r="X21" s="28">
        <v>6</v>
      </c>
      <c r="Y21" s="28">
        <v>6</v>
      </c>
      <c r="Z21" s="28">
        <v>6</v>
      </c>
      <c r="AA21" s="29">
        <v>7</v>
      </c>
      <c r="AB21" s="29">
        <v>7</v>
      </c>
      <c r="AC21" s="29">
        <v>7</v>
      </c>
      <c r="AD21" s="28">
        <v>8</v>
      </c>
      <c r="AE21" s="28">
        <v>8</v>
      </c>
      <c r="AF21" s="29">
        <v>9</v>
      </c>
      <c r="AG21" s="29">
        <v>9</v>
      </c>
      <c r="AH21" s="29">
        <v>10</v>
      </c>
      <c r="AI21" s="28">
        <v>10</v>
      </c>
    </row>
    <row r="22" spans="1:35" ht="18.75" customHeight="1">
      <c r="A22" s="26"/>
      <c r="B22" s="26"/>
      <c r="C22" s="26"/>
      <c r="D22" s="26"/>
      <c r="E22" s="26"/>
      <c r="F22" s="26"/>
      <c r="G22" s="26"/>
      <c r="H22" s="26"/>
      <c r="I22" s="26"/>
      <c r="J22" s="27"/>
      <c r="K22" s="27">
        <v>0</v>
      </c>
      <c r="L22" s="26">
        <v>4</v>
      </c>
      <c r="M22" s="26">
        <v>4</v>
      </c>
      <c r="N22" s="26">
        <v>4</v>
      </c>
      <c r="O22" s="27">
        <v>4</v>
      </c>
      <c r="P22" s="26">
        <v>4</v>
      </c>
      <c r="Q22" s="26">
        <v>4</v>
      </c>
      <c r="R22" s="26">
        <v>4</v>
      </c>
      <c r="S22" s="26">
        <v>4</v>
      </c>
      <c r="T22" s="29">
        <v>5</v>
      </c>
      <c r="U22" s="29">
        <v>5</v>
      </c>
      <c r="V22" s="29">
        <v>5</v>
      </c>
      <c r="W22" s="29">
        <v>5</v>
      </c>
      <c r="X22" s="28">
        <v>6</v>
      </c>
      <c r="Y22" s="28">
        <v>6</v>
      </c>
      <c r="Z22" s="28">
        <v>6</v>
      </c>
      <c r="AA22" s="29">
        <v>7</v>
      </c>
      <c r="AB22" s="29">
        <v>7</v>
      </c>
      <c r="AC22" s="29">
        <v>7</v>
      </c>
      <c r="AD22" s="29">
        <v>7</v>
      </c>
      <c r="AE22" s="28">
        <v>8</v>
      </c>
      <c r="AF22" s="28">
        <v>8</v>
      </c>
      <c r="AG22" s="29">
        <v>9</v>
      </c>
      <c r="AH22" s="29">
        <v>9</v>
      </c>
      <c r="AI22" s="28">
        <v>10</v>
      </c>
    </row>
    <row r="23" spans="1:35" ht="18.75" customHeight="1">
      <c r="A23" s="26"/>
      <c r="B23" s="26"/>
      <c r="C23" s="26"/>
      <c r="D23" s="26"/>
      <c r="E23" s="26"/>
      <c r="F23" s="26"/>
      <c r="G23" s="26"/>
      <c r="H23" s="26"/>
      <c r="I23" s="26"/>
      <c r="J23" s="27"/>
      <c r="K23" s="27"/>
      <c r="L23" s="26">
        <v>0</v>
      </c>
      <c r="M23" s="31">
        <v>4</v>
      </c>
      <c r="N23" s="31">
        <v>4</v>
      </c>
      <c r="O23" s="32">
        <v>4</v>
      </c>
      <c r="P23" s="31">
        <v>4</v>
      </c>
      <c r="Q23" s="31">
        <v>4</v>
      </c>
      <c r="R23" s="31">
        <v>4</v>
      </c>
      <c r="S23" s="31">
        <v>4</v>
      </c>
      <c r="T23" s="33">
        <v>5</v>
      </c>
      <c r="U23" s="33">
        <v>5</v>
      </c>
      <c r="V23" s="33">
        <v>5</v>
      </c>
      <c r="W23" s="33">
        <v>5</v>
      </c>
      <c r="X23" s="33">
        <v>5</v>
      </c>
      <c r="Y23" s="34">
        <v>6</v>
      </c>
      <c r="Z23" s="34">
        <v>6</v>
      </c>
      <c r="AA23" s="34">
        <v>6</v>
      </c>
      <c r="AB23" s="33">
        <v>7</v>
      </c>
      <c r="AC23" s="33">
        <v>7</v>
      </c>
      <c r="AD23" s="33">
        <v>7</v>
      </c>
      <c r="AE23" s="34">
        <v>8</v>
      </c>
      <c r="AF23" s="34">
        <v>8</v>
      </c>
      <c r="AG23" s="34">
        <v>8</v>
      </c>
      <c r="AH23" s="33">
        <v>9</v>
      </c>
      <c r="AI23" s="34">
        <v>10</v>
      </c>
    </row>
    <row r="24" spans="1:35" ht="18.75" customHeight="1">
      <c r="A24" s="26"/>
      <c r="B24" s="26"/>
      <c r="C24" s="26"/>
      <c r="D24" s="26"/>
      <c r="E24" s="26"/>
      <c r="F24" s="26"/>
      <c r="G24" s="26"/>
      <c r="H24" s="26"/>
      <c r="I24" s="26"/>
      <c r="J24" s="27"/>
      <c r="K24" s="27"/>
      <c r="L24" s="26"/>
      <c r="M24" s="31">
        <v>0</v>
      </c>
      <c r="N24" s="31">
        <v>4</v>
      </c>
      <c r="O24" s="32">
        <v>4</v>
      </c>
      <c r="P24" s="31">
        <v>4</v>
      </c>
      <c r="Q24" s="31">
        <v>4</v>
      </c>
      <c r="R24" s="31">
        <v>4</v>
      </c>
      <c r="S24" s="31">
        <v>4</v>
      </c>
      <c r="T24" s="33">
        <v>5</v>
      </c>
      <c r="U24" s="33">
        <v>5</v>
      </c>
      <c r="V24" s="33">
        <v>5</v>
      </c>
      <c r="W24" s="33">
        <v>5</v>
      </c>
      <c r="X24" s="33">
        <v>5</v>
      </c>
      <c r="Y24" s="33">
        <v>5</v>
      </c>
      <c r="Z24" s="34">
        <v>6</v>
      </c>
      <c r="AA24" s="34">
        <v>6</v>
      </c>
      <c r="AB24" s="34">
        <v>6</v>
      </c>
      <c r="AC24" s="33">
        <v>7</v>
      </c>
      <c r="AD24" s="33">
        <v>7</v>
      </c>
      <c r="AE24" s="34">
        <v>8</v>
      </c>
      <c r="AF24" s="34">
        <v>8</v>
      </c>
      <c r="AG24" s="34">
        <v>8</v>
      </c>
      <c r="AH24" s="33">
        <v>9</v>
      </c>
      <c r="AI24" s="34">
        <v>10</v>
      </c>
    </row>
    <row r="25" spans="1:35" ht="18.75" customHeight="1">
      <c r="A25" s="26"/>
      <c r="B25" s="26"/>
      <c r="C25" s="26"/>
      <c r="D25" s="26"/>
      <c r="E25" s="26"/>
      <c r="F25" s="26"/>
      <c r="G25" s="26"/>
      <c r="H25" s="26"/>
      <c r="I25" s="26"/>
      <c r="J25" s="27"/>
      <c r="K25" s="27"/>
      <c r="L25" s="26"/>
      <c r="M25" s="31"/>
      <c r="N25" s="31">
        <v>0</v>
      </c>
      <c r="O25" s="32">
        <v>4</v>
      </c>
      <c r="P25" s="31">
        <v>4</v>
      </c>
      <c r="Q25" s="31">
        <v>4</v>
      </c>
      <c r="R25" s="31">
        <v>4</v>
      </c>
      <c r="S25" s="31">
        <v>4</v>
      </c>
      <c r="T25" s="33">
        <v>5</v>
      </c>
      <c r="U25" s="33">
        <v>5</v>
      </c>
      <c r="V25" s="33">
        <v>5</v>
      </c>
      <c r="W25" s="33">
        <v>5</v>
      </c>
      <c r="X25" s="33">
        <v>5</v>
      </c>
      <c r="Y25" s="33">
        <v>5</v>
      </c>
      <c r="Z25" s="34">
        <v>6</v>
      </c>
      <c r="AA25" s="34">
        <v>6</v>
      </c>
      <c r="AB25" s="34">
        <v>6</v>
      </c>
      <c r="AC25" s="33">
        <v>7</v>
      </c>
      <c r="AD25" s="33">
        <v>7</v>
      </c>
      <c r="AE25" s="33">
        <v>7</v>
      </c>
      <c r="AF25" s="34">
        <v>8</v>
      </c>
      <c r="AG25" s="34">
        <v>8</v>
      </c>
      <c r="AH25" s="33">
        <v>9</v>
      </c>
      <c r="AI25" s="33">
        <v>9</v>
      </c>
    </row>
    <row r="26" spans="1:35" ht="18.75" customHeight="1">
      <c r="A26" s="26"/>
      <c r="B26" s="26"/>
      <c r="C26" s="26"/>
      <c r="D26" s="26"/>
      <c r="E26" s="26"/>
      <c r="F26" s="26"/>
      <c r="G26" s="26"/>
      <c r="H26" s="26"/>
      <c r="I26" s="26"/>
      <c r="J26" s="27"/>
      <c r="K26" s="27"/>
      <c r="L26" s="26"/>
      <c r="M26" s="31"/>
      <c r="N26" s="31"/>
      <c r="O26" s="32">
        <v>0</v>
      </c>
      <c r="P26" s="31">
        <v>4</v>
      </c>
      <c r="Q26" s="31">
        <v>4</v>
      </c>
      <c r="R26" s="31">
        <v>4</v>
      </c>
      <c r="S26" s="31">
        <v>4</v>
      </c>
      <c r="T26" s="33">
        <v>5</v>
      </c>
      <c r="U26" s="33">
        <v>5</v>
      </c>
      <c r="V26" s="33">
        <v>5</v>
      </c>
      <c r="W26" s="33">
        <v>5</v>
      </c>
      <c r="X26" s="33">
        <v>5</v>
      </c>
      <c r="Y26" s="33">
        <v>5</v>
      </c>
      <c r="Z26" s="33">
        <v>5</v>
      </c>
      <c r="AA26" s="34">
        <v>6</v>
      </c>
      <c r="AB26" s="34">
        <v>6</v>
      </c>
      <c r="AC26" s="34">
        <v>6</v>
      </c>
      <c r="AD26" s="33">
        <v>7</v>
      </c>
      <c r="AE26" s="33">
        <v>7</v>
      </c>
      <c r="AF26" s="34">
        <v>8</v>
      </c>
      <c r="AG26" s="34">
        <v>8</v>
      </c>
      <c r="AH26" s="33">
        <v>9</v>
      </c>
      <c r="AI26" s="33">
        <v>9</v>
      </c>
    </row>
    <row r="27" spans="1:35" ht="18.75" customHeight="1">
      <c r="A27" s="26"/>
      <c r="B27" s="26"/>
      <c r="C27" s="26"/>
      <c r="D27" s="26"/>
      <c r="E27" s="26"/>
      <c r="F27" s="26"/>
      <c r="G27" s="26"/>
      <c r="H27" s="26"/>
      <c r="I27" s="26"/>
      <c r="J27" s="27"/>
      <c r="K27" s="27"/>
      <c r="L27" s="26"/>
      <c r="M27" s="31"/>
      <c r="N27" s="31"/>
      <c r="O27" s="32"/>
      <c r="P27" s="31">
        <v>0</v>
      </c>
      <c r="Q27" s="31">
        <v>4</v>
      </c>
      <c r="R27" s="31">
        <v>4</v>
      </c>
      <c r="S27" s="31">
        <v>4</v>
      </c>
      <c r="T27" s="33">
        <v>5</v>
      </c>
      <c r="U27" s="33">
        <v>5</v>
      </c>
      <c r="V27" s="33">
        <v>5</v>
      </c>
      <c r="W27" s="33">
        <v>5</v>
      </c>
      <c r="X27" s="33">
        <v>5</v>
      </c>
      <c r="Y27" s="33">
        <v>5</v>
      </c>
      <c r="Z27" s="33">
        <v>5</v>
      </c>
      <c r="AA27" s="33">
        <v>5</v>
      </c>
      <c r="AB27" s="34">
        <v>6</v>
      </c>
      <c r="AC27" s="34">
        <v>6</v>
      </c>
      <c r="AD27" s="34">
        <v>6</v>
      </c>
      <c r="AE27" s="33">
        <v>7</v>
      </c>
      <c r="AF27" s="33">
        <v>7</v>
      </c>
      <c r="AG27" s="34">
        <v>8</v>
      </c>
      <c r="AH27" s="33">
        <v>8</v>
      </c>
      <c r="AI27" s="33">
        <v>9</v>
      </c>
    </row>
    <row r="28" spans="1:35" ht="18.75" customHeight="1">
      <c r="A28" s="26"/>
      <c r="B28" s="26"/>
      <c r="C28" s="26"/>
      <c r="D28" s="26"/>
      <c r="E28" s="26"/>
      <c r="F28" s="26"/>
      <c r="G28" s="26"/>
      <c r="H28" s="26"/>
      <c r="I28" s="26"/>
      <c r="J28" s="27"/>
      <c r="K28" s="27"/>
      <c r="L28" s="26"/>
      <c r="M28" s="31"/>
      <c r="N28" s="31"/>
      <c r="O28" s="32"/>
      <c r="P28" s="31"/>
      <c r="Q28" s="31">
        <v>0</v>
      </c>
      <c r="R28" s="31">
        <v>4</v>
      </c>
      <c r="S28" s="31">
        <v>4</v>
      </c>
      <c r="T28" s="33">
        <v>5</v>
      </c>
      <c r="U28" s="33">
        <v>5</v>
      </c>
      <c r="V28" s="33">
        <v>5</v>
      </c>
      <c r="W28" s="33">
        <v>5</v>
      </c>
      <c r="X28" s="33">
        <v>5</v>
      </c>
      <c r="Y28" s="33">
        <v>5</v>
      </c>
      <c r="Z28" s="33">
        <v>5</v>
      </c>
      <c r="AA28" s="33">
        <v>5</v>
      </c>
      <c r="AB28" s="33">
        <v>5</v>
      </c>
      <c r="AC28" s="34">
        <v>6</v>
      </c>
      <c r="AD28" s="34">
        <v>6</v>
      </c>
      <c r="AE28" s="33">
        <v>7</v>
      </c>
      <c r="AF28" s="33">
        <v>7</v>
      </c>
      <c r="AG28" s="33">
        <v>7</v>
      </c>
      <c r="AH28" s="33">
        <v>8</v>
      </c>
      <c r="AI28" s="33">
        <v>9</v>
      </c>
    </row>
    <row r="29" spans="1:35" ht="18.75" customHeight="1">
      <c r="A29" s="26"/>
      <c r="B29" s="26"/>
      <c r="C29" s="26"/>
      <c r="D29" s="26"/>
      <c r="E29" s="26"/>
      <c r="F29" s="26"/>
      <c r="G29" s="26"/>
      <c r="H29" s="26"/>
      <c r="I29" s="26"/>
      <c r="J29" s="27"/>
      <c r="K29" s="27"/>
      <c r="L29" s="26"/>
      <c r="M29" s="31"/>
      <c r="N29" s="31"/>
      <c r="O29" s="32"/>
      <c r="P29" s="31"/>
      <c r="Q29" s="31"/>
      <c r="R29" s="31">
        <v>0</v>
      </c>
      <c r="S29" s="31">
        <v>4</v>
      </c>
      <c r="T29" s="33">
        <v>5</v>
      </c>
      <c r="U29" s="33">
        <v>5</v>
      </c>
      <c r="V29" s="33">
        <v>5</v>
      </c>
      <c r="W29" s="33">
        <v>5</v>
      </c>
      <c r="X29" s="33">
        <v>5</v>
      </c>
      <c r="Y29" s="33">
        <v>5</v>
      </c>
      <c r="Z29" s="33">
        <v>5</v>
      </c>
      <c r="AA29" s="33">
        <v>5</v>
      </c>
      <c r="AB29" s="33">
        <v>5</v>
      </c>
      <c r="AC29" s="33">
        <v>5</v>
      </c>
      <c r="AD29" s="34">
        <v>6</v>
      </c>
      <c r="AE29" s="34">
        <v>6</v>
      </c>
      <c r="AF29" s="33">
        <v>7</v>
      </c>
      <c r="AG29" s="33">
        <v>7</v>
      </c>
      <c r="AH29" s="33">
        <v>8</v>
      </c>
      <c r="AI29" s="34">
        <v>8</v>
      </c>
    </row>
    <row r="30" spans="1:35" s="6" customFormat="1" ht="48" customHeight="1">
      <c r="A30" s="35" t="s">
        <v>49</v>
      </c>
      <c r="B30" s="36"/>
      <c r="C30" s="37"/>
      <c r="D30" s="37"/>
      <c r="E30" s="37"/>
      <c r="F30" s="37"/>
      <c r="G30" s="37"/>
      <c r="H30" s="37"/>
      <c r="I30" s="37"/>
      <c r="J30" s="37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8"/>
      <c r="W30" s="35"/>
      <c r="X30" s="35"/>
      <c r="Y30" s="35"/>
      <c r="Z30" s="35"/>
      <c r="AA30" s="35"/>
      <c r="AB30" s="35"/>
      <c r="AC30" s="35"/>
      <c r="AD30" s="39"/>
      <c r="AE30" s="35"/>
      <c r="AF30" s="35"/>
      <c r="AG30" s="35"/>
      <c r="AH30" s="35"/>
      <c r="AI30" s="35"/>
    </row>
    <row r="31" spans="1:35" s="6" customFormat="1" ht="18.75">
      <c r="A31" s="40" t="s">
        <v>50</v>
      </c>
      <c r="B31" s="41" t="s">
        <v>51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2"/>
      <c r="AI31" s="42"/>
    </row>
    <row r="32" spans="1:35" s="6" customFormat="1" ht="18.75">
      <c r="A32" s="40" t="s">
        <v>52</v>
      </c>
      <c r="B32" s="43" t="s">
        <v>53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2"/>
      <c r="AI32" s="42"/>
    </row>
    <row r="33" spans="1:35" s="6" customFormat="1" ht="36" customHeight="1">
      <c r="A33" s="40" t="s">
        <v>54</v>
      </c>
      <c r="B33" s="43" t="s">
        <v>55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2"/>
      <c r="AI33" s="42"/>
    </row>
    <row r="34" spans="22:35" s="6" customFormat="1" ht="18.75">
      <c r="V34" s="42"/>
      <c r="W34" s="42"/>
      <c r="X34" s="42"/>
      <c r="Y34" s="42"/>
      <c r="Z34" s="42"/>
      <c r="AA34" s="42"/>
      <c r="AB34" s="42"/>
      <c r="AC34" s="42"/>
      <c r="AD34" s="44"/>
      <c r="AE34" s="42"/>
      <c r="AF34" s="42"/>
      <c r="AG34" s="42"/>
      <c r="AH34" s="42"/>
      <c r="AI34" s="42"/>
    </row>
    <row r="35" spans="23:35" s="6" customFormat="1" ht="24" customHeight="1">
      <c r="W35" s="42"/>
      <c r="X35" s="42"/>
      <c r="Y35" s="42"/>
      <c r="Z35" s="45"/>
      <c r="AA35" s="45"/>
      <c r="AB35" s="45"/>
      <c r="AC35" s="45"/>
      <c r="AD35" s="45"/>
      <c r="AE35" s="45"/>
      <c r="AF35" s="46"/>
      <c r="AG35" s="45"/>
      <c r="AH35" s="45"/>
      <c r="AI35" s="45"/>
    </row>
    <row r="36" spans="1:35" s="6" customFormat="1" ht="18.75">
      <c r="A36" s="42" t="s">
        <v>56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2"/>
      <c r="X36" s="42"/>
      <c r="Y36" s="42"/>
      <c r="Z36" s="45"/>
      <c r="AA36" s="45"/>
      <c r="AB36" s="45"/>
      <c r="AC36" s="45"/>
      <c r="AD36" s="45"/>
      <c r="AE36" s="45"/>
      <c r="AF36" s="46"/>
      <c r="AG36" s="45"/>
      <c r="AH36" s="45"/>
      <c r="AI36" s="45"/>
    </row>
    <row r="37" spans="1:35" s="6" customFormat="1" ht="18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5"/>
      <c r="AA37" s="45"/>
      <c r="AB37" s="45"/>
      <c r="AC37" s="45"/>
      <c r="AD37" s="45"/>
      <c r="AE37" s="45"/>
      <c r="AF37" s="45"/>
      <c r="AG37" s="46"/>
      <c r="AH37" s="45" t="e">
        <f>#REF!</f>
        <v>#REF!</v>
      </c>
      <c r="AI37" s="46"/>
    </row>
    <row r="38" spans="2:35" s="6" customFormat="1" ht="18.75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5"/>
      <c r="AA38" s="45"/>
      <c r="AB38" s="45"/>
      <c r="AC38" s="45"/>
      <c r="AD38" s="45"/>
      <c r="AE38" s="45"/>
      <c r="AF38" s="45"/>
      <c r="AG38" s="45"/>
      <c r="AH38" s="46">
        <v>0</v>
      </c>
      <c r="AI38" s="45"/>
    </row>
    <row r="39" spans="26:35" ht="12.75">
      <c r="Z39" s="48"/>
      <c r="AA39" s="48"/>
      <c r="AB39" s="48"/>
      <c r="AC39" s="48"/>
      <c r="AD39" s="48"/>
      <c r="AE39" s="48"/>
      <c r="AF39" s="48"/>
      <c r="AG39" s="48"/>
      <c r="AH39" s="48"/>
      <c r="AI39" s="48"/>
    </row>
    <row r="40" spans="26:35" ht="12.75">
      <c r="Z40" s="48"/>
      <c r="AA40" s="48"/>
      <c r="AB40" s="48"/>
      <c r="AC40" s="48"/>
      <c r="AD40" s="48"/>
      <c r="AE40" s="48"/>
      <c r="AF40" s="48"/>
      <c r="AG40" s="48"/>
      <c r="AH40" s="48"/>
      <c r="AI40" s="48"/>
    </row>
    <row r="41" s="48" customFormat="1" ht="12.75">
      <c r="B41" s="49"/>
    </row>
    <row r="42" spans="1:35" ht="12.75" customHeight="1" hidden="1">
      <c r="A42" s="50" t="s">
        <v>57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Z42" s="48"/>
      <c r="AA42" s="48"/>
      <c r="AB42" s="48"/>
      <c r="AC42" s="48"/>
      <c r="AD42" s="48"/>
      <c r="AE42" s="48"/>
      <c r="AF42" s="48"/>
      <c r="AG42" s="48"/>
      <c r="AH42" s="48"/>
      <c r="AI42" s="48"/>
    </row>
    <row r="43" spans="1:35" ht="12.75" customHeight="1" hidden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Z43" s="48"/>
      <c r="AA43" s="48"/>
      <c r="AB43" s="48"/>
      <c r="AC43" s="48"/>
      <c r="AD43" s="48"/>
      <c r="AE43" s="48"/>
      <c r="AF43" s="48"/>
      <c r="AG43" s="48"/>
      <c r="AH43" s="48"/>
      <c r="AI43" s="48"/>
    </row>
    <row r="44" spans="26:35" ht="12.75" hidden="1">
      <c r="Z44" s="48"/>
      <c r="AA44" s="48"/>
      <c r="AB44" s="48"/>
      <c r="AC44" s="48"/>
      <c r="AD44" s="48"/>
      <c r="AE44" s="48"/>
      <c r="AF44" s="48"/>
      <c r="AG44" s="48"/>
      <c r="AH44" s="48"/>
      <c r="AI44" s="48"/>
    </row>
    <row r="45" spans="26:35" ht="12.75">
      <c r="Z45" s="48"/>
      <c r="AA45" s="48"/>
      <c r="AB45" s="48"/>
      <c r="AC45" s="48"/>
      <c r="AD45" s="48"/>
      <c r="AE45" s="48"/>
      <c r="AF45" s="48"/>
      <c r="AG45" s="48"/>
      <c r="AH45" s="48"/>
      <c r="AI45" s="48"/>
    </row>
    <row r="46" spans="26:35" ht="12.75">
      <c r="Z46" s="48"/>
      <c r="AA46" s="48"/>
      <c r="AB46" s="48"/>
      <c r="AC46" s="48"/>
      <c r="AD46" s="48"/>
      <c r="AE46" s="48"/>
      <c r="AF46" s="48"/>
      <c r="AG46" s="48"/>
      <c r="AH46" s="48"/>
      <c r="AI46" s="48"/>
    </row>
    <row r="47" spans="26:35" ht="12.75">
      <c r="Z47" s="48"/>
      <c r="AA47" s="48"/>
      <c r="AB47" s="48"/>
      <c r="AC47" s="48"/>
      <c r="AD47" s="48"/>
      <c r="AE47" s="48"/>
      <c r="AF47" s="48"/>
      <c r="AG47" s="48"/>
      <c r="AH47" s="48"/>
      <c r="AI47" s="48"/>
    </row>
    <row r="48" spans="26:35" ht="12.75">
      <c r="Z48" s="48"/>
      <c r="AA48" s="48"/>
      <c r="AB48" s="48"/>
      <c r="AC48" s="48"/>
      <c r="AD48" s="48"/>
      <c r="AE48" s="48"/>
      <c r="AF48" s="48"/>
      <c r="AG48" s="48"/>
      <c r="AH48" s="48"/>
      <c r="AI48" s="48"/>
    </row>
    <row r="68" s="6" customFormat="1" ht="282.75" customHeight="1">
      <c r="B68" s="6" t="s">
        <v>58</v>
      </c>
    </row>
    <row r="69" s="6" customFormat="1" ht="15.75" customHeight="1" hidden="1">
      <c r="B69" s="6" t="s">
        <v>59</v>
      </c>
    </row>
    <row r="70" s="6" customFormat="1" ht="18.75">
      <c r="B70" s="6" t="s">
        <v>60</v>
      </c>
    </row>
    <row r="71" s="6" customFormat="1" ht="18.75">
      <c r="B71" s="6" t="s">
        <v>61</v>
      </c>
    </row>
    <row r="72" s="6" customFormat="1" ht="18.75">
      <c r="B72" s="6" t="s">
        <v>62</v>
      </c>
    </row>
    <row r="73" s="6" customFormat="1" ht="18.75">
      <c r="B73" s="6" t="s">
        <v>63</v>
      </c>
    </row>
    <row r="74" s="6" customFormat="1" ht="18.75"/>
    <row r="76" ht="18.75">
      <c r="B76" s="6" t="s">
        <v>64</v>
      </c>
    </row>
    <row r="77" ht="18.75">
      <c r="B77" s="6" t="s">
        <v>65</v>
      </c>
    </row>
  </sheetData>
  <mergeCells count="6">
    <mergeCell ref="A42:U43"/>
    <mergeCell ref="A6:AG6"/>
    <mergeCell ref="A5:AG5"/>
    <mergeCell ref="B32:AG32"/>
    <mergeCell ref="B31:AG31"/>
    <mergeCell ref="B33:AG33"/>
  </mergeCells>
  <printOptions/>
  <pageMargins left="0.29" right="0.03937007874015748" top="0.31496062992125984" bottom="0.03937007874015748" header="0.5118110236220472" footer="0.15"/>
  <pageSetup horizontalDpi="120" verticalDpi="12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77"/>
  <sheetViews>
    <sheetView zoomScale="75" zoomScaleNormal="75" workbookViewId="0" topLeftCell="A1">
      <selection activeCell="D1" sqref="A1:IV16384"/>
    </sheetView>
  </sheetViews>
  <sheetFormatPr defaultColWidth="9.00390625" defaultRowHeight="12.75" outlineLevelRow="1" outlineLevelCol="1"/>
  <cols>
    <col min="1" max="3" width="6.25390625" style="1" customWidth="1"/>
    <col min="4" max="4" width="8.25390625" style="1" customWidth="1"/>
    <col min="5" max="10" width="6.25390625" style="1" customWidth="1"/>
    <col min="11" max="11" width="9.00390625" style="1" customWidth="1"/>
    <col min="12" max="32" width="6.25390625" style="1" customWidth="1"/>
    <col min="33" max="33" width="5.25390625" style="1" hidden="1" customWidth="1" outlineLevel="1"/>
    <col min="34" max="34" width="6.25390625" style="1" customWidth="1" collapsed="1"/>
    <col min="35" max="16384" width="9.125" style="1" customWidth="1"/>
  </cols>
  <sheetData>
    <row r="1" spans="14:34" ht="54" customHeight="1">
      <c r="N1" s="2"/>
      <c r="O1" s="2"/>
      <c r="P1" s="2"/>
      <c r="Q1" s="2"/>
      <c r="R1" s="2"/>
      <c r="S1" s="2"/>
      <c r="T1" s="2"/>
      <c r="U1" s="2"/>
      <c r="AA1" s="3" t="s">
        <v>0</v>
      </c>
      <c r="AF1" s="4"/>
      <c r="AG1" s="5" t="s">
        <v>1</v>
      </c>
      <c r="AH1" s="4"/>
    </row>
    <row r="2" spans="14:34" ht="18.75">
      <c r="N2" s="2"/>
      <c r="O2" s="2"/>
      <c r="P2" s="2"/>
      <c r="Q2" s="2"/>
      <c r="R2" s="2"/>
      <c r="S2" s="2"/>
      <c r="T2" s="2"/>
      <c r="U2" s="2"/>
      <c r="AA2" s="3" t="s">
        <v>2</v>
      </c>
      <c r="AC2" s="2"/>
      <c r="AE2" s="2"/>
      <c r="AF2" s="4"/>
      <c r="AG2" s="5" t="s">
        <v>3</v>
      </c>
      <c r="AH2" s="4"/>
    </row>
    <row r="3" spans="14:34" ht="18.75">
      <c r="N3" s="2"/>
      <c r="O3" s="2"/>
      <c r="P3" s="2"/>
      <c r="Q3" s="2"/>
      <c r="R3" s="2"/>
      <c r="S3" s="2"/>
      <c r="T3" s="2"/>
      <c r="U3" s="2"/>
      <c r="AA3" s="6" t="s">
        <v>4</v>
      </c>
      <c r="AC3" s="2"/>
      <c r="AF3" s="4"/>
      <c r="AG3" s="5" t="s">
        <v>5</v>
      </c>
      <c r="AH3" s="4"/>
    </row>
    <row r="4" spans="14:34" ht="18.75">
      <c r="N4" s="2"/>
      <c r="O4" s="2"/>
      <c r="P4" s="2"/>
      <c r="Q4" s="2"/>
      <c r="R4" s="2"/>
      <c r="S4" s="2"/>
      <c r="T4" s="2"/>
      <c r="U4" s="2"/>
      <c r="AA4" s="6" t="s">
        <v>6</v>
      </c>
      <c r="AC4" s="2"/>
      <c r="AF4" s="4"/>
      <c r="AG4" s="5"/>
      <c r="AH4" s="4"/>
    </row>
    <row r="5" spans="1:33" ht="18.75">
      <c r="A5" s="7" t="s">
        <v>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5" t="s">
        <v>8</v>
      </c>
    </row>
    <row r="6" spans="1:32" ht="36.75" customHeight="1" thickBot="1">
      <c r="A6" s="8" t="s">
        <v>66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4" ht="102" customHeight="1" thickBot="1">
      <c r="A7" s="9" t="s">
        <v>10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19</v>
      </c>
      <c r="K7" s="9" t="s">
        <v>20</v>
      </c>
      <c r="L7" s="9" t="s">
        <v>21</v>
      </c>
      <c r="M7" s="9" t="s">
        <v>22</v>
      </c>
      <c r="N7" s="9" t="s">
        <v>23</v>
      </c>
      <c r="O7" s="9" t="s">
        <v>24</v>
      </c>
      <c r="P7" s="9" t="s">
        <v>25</v>
      </c>
      <c r="Q7" s="9" t="s">
        <v>26</v>
      </c>
      <c r="R7" s="9" t="s">
        <v>27</v>
      </c>
      <c r="S7" s="9" t="s">
        <v>28</v>
      </c>
      <c r="T7" s="9" t="s">
        <v>29</v>
      </c>
      <c r="U7" s="9" t="s">
        <v>30</v>
      </c>
      <c r="V7" s="9" t="s">
        <v>31</v>
      </c>
      <c r="W7" s="9" t="s">
        <v>32</v>
      </c>
      <c r="X7" s="9" t="s">
        <v>33</v>
      </c>
      <c r="Y7" s="9" t="s">
        <v>34</v>
      </c>
      <c r="Z7" s="9" t="s">
        <v>35</v>
      </c>
      <c r="AA7" s="9" t="s">
        <v>36</v>
      </c>
      <c r="AB7" s="9" t="s">
        <v>37</v>
      </c>
      <c r="AC7" s="9" t="s">
        <v>38</v>
      </c>
      <c r="AD7" s="9" t="s">
        <v>39</v>
      </c>
      <c r="AE7" s="9" t="s">
        <v>40</v>
      </c>
      <c r="AF7" s="9" t="s">
        <v>67</v>
      </c>
      <c r="AG7" s="10" t="s">
        <v>43</v>
      </c>
      <c r="AH7" s="9" t="s">
        <v>44</v>
      </c>
    </row>
    <row r="8" spans="1:49" ht="13.5" hidden="1" outlineLevel="1" thickBot="1">
      <c r="A8" s="11" t="s">
        <v>45</v>
      </c>
      <c r="B8" s="12">
        <v>0.5</v>
      </c>
      <c r="C8" s="12"/>
      <c r="D8" s="12"/>
      <c r="E8" s="13"/>
      <c r="F8" s="13"/>
      <c r="G8" s="12">
        <v>3.2</v>
      </c>
      <c r="H8" s="13"/>
      <c r="I8" s="13"/>
      <c r="J8" s="12">
        <v>4.6</v>
      </c>
      <c r="K8" s="12">
        <v>5.2</v>
      </c>
      <c r="L8" s="12">
        <v>5.8</v>
      </c>
      <c r="M8" s="12">
        <v>6.3</v>
      </c>
      <c r="N8" s="13"/>
      <c r="O8" s="12">
        <v>7.2</v>
      </c>
      <c r="P8" s="12">
        <v>7.9</v>
      </c>
      <c r="Q8" s="12">
        <v>8.9</v>
      </c>
      <c r="R8" s="12">
        <v>9.8</v>
      </c>
      <c r="S8" s="12">
        <v>10.6</v>
      </c>
      <c r="T8" s="12">
        <v>14.4</v>
      </c>
      <c r="U8" s="12">
        <v>16</v>
      </c>
      <c r="V8" s="12">
        <v>16.7</v>
      </c>
      <c r="W8" s="12">
        <v>17.5</v>
      </c>
      <c r="X8" s="12">
        <v>18.8</v>
      </c>
      <c r="Y8" s="12">
        <v>19.6</v>
      </c>
      <c r="Z8" s="12">
        <v>20.7</v>
      </c>
      <c r="AA8" s="12">
        <v>21.4</v>
      </c>
      <c r="AB8" s="12">
        <v>22.1</v>
      </c>
      <c r="AC8" s="12">
        <v>22.9</v>
      </c>
      <c r="AD8" s="12">
        <v>23.8</v>
      </c>
      <c r="AE8" s="12">
        <v>25.2</v>
      </c>
      <c r="AF8" s="12">
        <v>26.5</v>
      </c>
      <c r="AG8" s="14"/>
      <c r="AH8" s="12">
        <v>26.5</v>
      </c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</row>
    <row r="9" spans="1:49" ht="13.5" hidden="1" outlineLevel="1" thickBot="1">
      <c r="A9" s="11" t="s">
        <v>46</v>
      </c>
      <c r="B9" s="16">
        <v>0.5</v>
      </c>
      <c r="C9" s="16">
        <f>B9+0.5</f>
        <v>1</v>
      </c>
      <c r="D9" s="16">
        <f>C9+0.6</f>
        <v>1.6</v>
      </c>
      <c r="E9" s="17">
        <f>D9+0.5</f>
        <v>2.1</v>
      </c>
      <c r="F9" s="17">
        <f>E9+0.7</f>
        <v>2.8</v>
      </c>
      <c r="G9" s="16">
        <f>F9+0.6</f>
        <v>3.4</v>
      </c>
      <c r="H9" s="17">
        <f>G9+0.6</f>
        <v>4</v>
      </c>
      <c r="I9" s="17">
        <f>H9+0.5</f>
        <v>4.5</v>
      </c>
      <c r="J9" s="16">
        <f>I9+0.5</f>
        <v>5</v>
      </c>
      <c r="K9" s="16"/>
      <c r="L9" s="16"/>
      <c r="M9" s="16">
        <f>J9+0.5</f>
        <v>5.5</v>
      </c>
      <c r="N9" s="17">
        <f>M9+0.5</f>
        <v>6</v>
      </c>
      <c r="O9" s="16">
        <f>N9+0.5</f>
        <v>6.5</v>
      </c>
      <c r="P9" s="16">
        <f>O9+0.6</f>
        <v>7.1</v>
      </c>
      <c r="Q9" s="16">
        <f>P9+0.7</f>
        <v>7.8</v>
      </c>
      <c r="R9" s="16">
        <f>Q9+0.8</f>
        <v>8.6</v>
      </c>
      <c r="S9" s="16">
        <f>R9+0.8</f>
        <v>9.4</v>
      </c>
      <c r="T9" s="16">
        <f>S9+3.8</f>
        <v>13.2</v>
      </c>
      <c r="U9" s="16">
        <f>T9+1.5</f>
        <v>14.7</v>
      </c>
      <c r="V9" s="16">
        <f>U9+0.8</f>
        <v>15.5</v>
      </c>
      <c r="W9" s="16">
        <f>V9+1.1</f>
        <v>16.6</v>
      </c>
      <c r="X9" s="16">
        <f>W9+1.5</f>
        <v>18.1</v>
      </c>
      <c r="Y9" s="16">
        <f>X9+0.7</f>
        <v>18.8</v>
      </c>
      <c r="Z9" s="16">
        <f>Y9+0.8</f>
        <v>19.6</v>
      </c>
      <c r="AA9" s="16">
        <f>Z9+0.8</f>
        <v>20.400000000000002</v>
      </c>
      <c r="AB9" s="16">
        <f>AA9+0.9</f>
        <v>21.3</v>
      </c>
      <c r="AC9" s="16"/>
      <c r="AD9" s="16">
        <f>AB9+1.2</f>
        <v>22.5</v>
      </c>
      <c r="AE9" s="16">
        <f>AD9+1.8</f>
        <v>24.3</v>
      </c>
      <c r="AF9" s="16" t="e">
        <f>#REF!+0.6</f>
        <v>#REF!</v>
      </c>
      <c r="AG9" s="14"/>
      <c r="AH9" s="16">
        <f>AG9+0.6</f>
        <v>0.6</v>
      </c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</row>
    <row r="10" spans="1:34" ht="13.5" hidden="1" outlineLevel="1" thickBot="1">
      <c r="A10" s="18" t="s">
        <v>10</v>
      </c>
      <c r="B10" s="16">
        <v>0.25</v>
      </c>
      <c r="C10" s="12">
        <v>1</v>
      </c>
      <c r="D10" s="12">
        <v>1.9</v>
      </c>
      <c r="E10" s="19">
        <v>2.1</v>
      </c>
      <c r="F10" s="19">
        <v>2.35</v>
      </c>
      <c r="G10" s="16">
        <v>3.1</v>
      </c>
      <c r="H10" s="17">
        <v>3.4</v>
      </c>
      <c r="I10" s="17"/>
      <c r="J10" s="16" t="s">
        <v>47</v>
      </c>
      <c r="K10" s="16">
        <v>4.95</v>
      </c>
      <c r="L10" s="16">
        <v>5.25</v>
      </c>
      <c r="M10" s="16">
        <v>5.8</v>
      </c>
      <c r="N10" s="17">
        <v>6.05</v>
      </c>
      <c r="O10" s="16">
        <v>6.8</v>
      </c>
      <c r="P10" s="16">
        <v>7.5</v>
      </c>
      <c r="Q10" s="16">
        <v>8.4</v>
      </c>
      <c r="R10" s="16">
        <v>9.25</v>
      </c>
      <c r="S10" s="16">
        <v>10.1</v>
      </c>
      <c r="T10" s="16">
        <v>13.9</v>
      </c>
      <c r="U10" s="16">
        <v>15.45</v>
      </c>
      <c r="V10" s="16">
        <v>16.15</v>
      </c>
      <c r="W10" s="16">
        <v>17.15</v>
      </c>
      <c r="X10" s="16">
        <v>18.6</v>
      </c>
      <c r="Y10" s="16">
        <v>19.35</v>
      </c>
      <c r="Z10" s="16">
        <v>20.3</v>
      </c>
      <c r="AA10" s="20">
        <v>21.1</v>
      </c>
      <c r="AB10" s="21">
        <v>21.9</v>
      </c>
      <c r="AC10" s="21">
        <v>22.3</v>
      </c>
      <c r="AD10" s="12">
        <v>23.45</v>
      </c>
      <c r="AE10" s="20">
        <v>24.6</v>
      </c>
      <c r="AF10" s="20">
        <v>26.25</v>
      </c>
      <c r="AG10" s="22"/>
      <c r="AH10" s="20">
        <v>26.25</v>
      </c>
    </row>
    <row r="11" spans="1:48" ht="13.5" outlineLevel="1" thickBot="1">
      <c r="A11" s="18" t="s">
        <v>48</v>
      </c>
      <c r="B11" s="16">
        <v>0.25</v>
      </c>
      <c r="C11" s="16">
        <v>1</v>
      </c>
      <c r="D11" s="16">
        <v>1.9</v>
      </c>
      <c r="E11" s="17">
        <v>2.1</v>
      </c>
      <c r="F11" s="17">
        <v>2.35</v>
      </c>
      <c r="G11" s="16">
        <v>3.1</v>
      </c>
      <c r="H11" s="17">
        <v>3.4</v>
      </c>
      <c r="I11" s="17">
        <f>H11+0.5</f>
        <v>3.9</v>
      </c>
      <c r="J11" s="16">
        <v>4.35</v>
      </c>
      <c r="K11" s="23">
        <f>J11+0.6</f>
        <v>4.949999999999999</v>
      </c>
      <c r="L11" s="23">
        <v>5.25</v>
      </c>
      <c r="M11" s="16">
        <v>5.8</v>
      </c>
      <c r="N11" s="17">
        <v>6.05</v>
      </c>
      <c r="O11" s="16">
        <v>6.8</v>
      </c>
      <c r="P11" s="16">
        <v>7.5</v>
      </c>
      <c r="Q11" s="16">
        <v>8.4</v>
      </c>
      <c r="R11" s="16">
        <v>9.25</v>
      </c>
      <c r="S11" s="16">
        <v>10.1</v>
      </c>
      <c r="T11" s="16">
        <v>13.9</v>
      </c>
      <c r="U11" s="16">
        <v>15.45</v>
      </c>
      <c r="V11" s="16">
        <v>16.15</v>
      </c>
      <c r="W11" s="16">
        <v>17.15</v>
      </c>
      <c r="X11" s="16">
        <v>18.6</v>
      </c>
      <c r="Y11" s="16">
        <v>19.35</v>
      </c>
      <c r="Z11" s="16">
        <v>20.3</v>
      </c>
      <c r="AA11" s="20">
        <v>21.1</v>
      </c>
      <c r="AB11" s="21">
        <v>21.9</v>
      </c>
      <c r="AC11" s="21">
        <v>22.3</v>
      </c>
      <c r="AD11" s="12">
        <v>23.45</v>
      </c>
      <c r="AE11" s="20">
        <v>24.6</v>
      </c>
      <c r="AF11" s="20">
        <v>27.5</v>
      </c>
      <c r="AG11" s="24">
        <f>AF11+2.2</f>
        <v>29.7</v>
      </c>
      <c r="AH11" s="20">
        <v>29.5</v>
      </c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34" ht="18.75" customHeight="1">
      <c r="A12" s="25">
        <v>0</v>
      </c>
      <c r="B12" s="26">
        <v>4</v>
      </c>
      <c r="C12" s="26">
        <v>4</v>
      </c>
      <c r="D12" s="27">
        <v>4</v>
      </c>
      <c r="E12" s="27">
        <v>4</v>
      </c>
      <c r="F12" s="26">
        <v>4</v>
      </c>
      <c r="G12" s="27">
        <v>4</v>
      </c>
      <c r="H12" s="26">
        <v>4</v>
      </c>
      <c r="I12" s="26">
        <v>4</v>
      </c>
      <c r="J12" s="27">
        <v>4</v>
      </c>
      <c r="K12" s="27">
        <v>4</v>
      </c>
      <c r="L12" s="26">
        <v>4</v>
      </c>
      <c r="M12" s="26">
        <v>4</v>
      </c>
      <c r="N12" s="26">
        <v>4</v>
      </c>
      <c r="O12" s="27">
        <v>4</v>
      </c>
      <c r="P12" s="26">
        <v>4</v>
      </c>
      <c r="Q12" s="26">
        <v>4</v>
      </c>
      <c r="R12" s="26">
        <v>4</v>
      </c>
      <c r="S12" s="26">
        <v>4</v>
      </c>
      <c r="T12" s="28">
        <v>6</v>
      </c>
      <c r="U12" s="28">
        <v>6</v>
      </c>
      <c r="V12" s="29">
        <v>7</v>
      </c>
      <c r="W12" s="29">
        <v>7</v>
      </c>
      <c r="X12" s="28">
        <v>8</v>
      </c>
      <c r="Y12" s="28">
        <v>8</v>
      </c>
      <c r="Z12" s="28">
        <v>8</v>
      </c>
      <c r="AA12" s="29">
        <v>9</v>
      </c>
      <c r="AB12" s="29">
        <v>9</v>
      </c>
      <c r="AC12" s="29">
        <v>9</v>
      </c>
      <c r="AD12" s="29">
        <v>9</v>
      </c>
      <c r="AE12" s="28">
        <v>10</v>
      </c>
      <c r="AF12" s="29">
        <v>11</v>
      </c>
      <c r="AG12" s="30">
        <v>12</v>
      </c>
      <c r="AH12" s="28">
        <v>12</v>
      </c>
    </row>
    <row r="13" spans="1:34" ht="18.75" customHeight="1">
      <c r="A13" s="26"/>
      <c r="B13" s="25">
        <v>0</v>
      </c>
      <c r="C13" s="26">
        <v>4</v>
      </c>
      <c r="D13" s="27">
        <v>4</v>
      </c>
      <c r="E13" s="27">
        <v>4</v>
      </c>
      <c r="F13" s="26">
        <v>4</v>
      </c>
      <c r="G13" s="27">
        <v>4</v>
      </c>
      <c r="H13" s="26">
        <v>4</v>
      </c>
      <c r="I13" s="26">
        <v>4</v>
      </c>
      <c r="J13" s="27">
        <v>4</v>
      </c>
      <c r="K13" s="27">
        <v>4</v>
      </c>
      <c r="L13" s="26">
        <v>4</v>
      </c>
      <c r="M13" s="26">
        <v>4</v>
      </c>
      <c r="N13" s="26">
        <v>4</v>
      </c>
      <c r="O13" s="27">
        <v>4</v>
      </c>
      <c r="P13" s="26">
        <v>4</v>
      </c>
      <c r="Q13" s="26">
        <v>4</v>
      </c>
      <c r="R13" s="26">
        <v>4</v>
      </c>
      <c r="S13" s="26">
        <v>4</v>
      </c>
      <c r="T13" s="28">
        <v>6</v>
      </c>
      <c r="U13" s="28">
        <v>6</v>
      </c>
      <c r="V13" s="28">
        <v>6</v>
      </c>
      <c r="W13" s="29">
        <v>7</v>
      </c>
      <c r="X13" s="29">
        <v>7</v>
      </c>
      <c r="Y13" s="28">
        <v>8</v>
      </c>
      <c r="Z13" s="28">
        <v>8</v>
      </c>
      <c r="AA13" s="28">
        <v>8</v>
      </c>
      <c r="AB13" s="29">
        <v>9</v>
      </c>
      <c r="AC13" s="29">
        <v>9</v>
      </c>
      <c r="AD13" s="29">
        <v>9</v>
      </c>
      <c r="AE13" s="28">
        <v>10</v>
      </c>
      <c r="AF13" s="28">
        <v>11</v>
      </c>
      <c r="AG13" s="30">
        <v>12</v>
      </c>
      <c r="AH13" s="28">
        <v>12</v>
      </c>
    </row>
    <row r="14" spans="1:34" ht="18.75" customHeight="1">
      <c r="A14" s="26"/>
      <c r="B14" s="26"/>
      <c r="C14" s="25">
        <v>0</v>
      </c>
      <c r="D14" s="27">
        <v>4</v>
      </c>
      <c r="E14" s="27">
        <v>4</v>
      </c>
      <c r="F14" s="26">
        <v>4</v>
      </c>
      <c r="G14" s="27">
        <v>4</v>
      </c>
      <c r="H14" s="26">
        <v>4</v>
      </c>
      <c r="I14" s="26">
        <v>4</v>
      </c>
      <c r="J14" s="27">
        <v>4</v>
      </c>
      <c r="K14" s="27">
        <v>4</v>
      </c>
      <c r="L14" s="26">
        <v>4</v>
      </c>
      <c r="M14" s="26">
        <v>4</v>
      </c>
      <c r="N14" s="26">
        <v>4</v>
      </c>
      <c r="O14" s="27">
        <v>4</v>
      </c>
      <c r="P14" s="26">
        <v>4</v>
      </c>
      <c r="Q14" s="26">
        <v>4</v>
      </c>
      <c r="R14" s="26">
        <v>4</v>
      </c>
      <c r="S14" s="26">
        <v>4</v>
      </c>
      <c r="T14" s="29">
        <v>5</v>
      </c>
      <c r="U14" s="28">
        <v>6</v>
      </c>
      <c r="V14" s="28">
        <v>6</v>
      </c>
      <c r="W14" s="29">
        <v>7</v>
      </c>
      <c r="X14" s="29">
        <v>7</v>
      </c>
      <c r="Y14" s="29">
        <v>7</v>
      </c>
      <c r="Z14" s="28">
        <v>8</v>
      </c>
      <c r="AA14" s="28">
        <v>8</v>
      </c>
      <c r="AB14" s="28">
        <v>8</v>
      </c>
      <c r="AC14" s="29">
        <v>9</v>
      </c>
      <c r="AD14" s="29">
        <v>9</v>
      </c>
      <c r="AE14" s="28">
        <v>10</v>
      </c>
      <c r="AF14" s="28">
        <v>11</v>
      </c>
      <c r="AG14" s="30">
        <v>12</v>
      </c>
      <c r="AH14" s="28">
        <v>12</v>
      </c>
    </row>
    <row r="15" spans="1:34" ht="18.75" customHeight="1">
      <c r="A15" s="26"/>
      <c r="B15" s="26"/>
      <c r="C15" s="26"/>
      <c r="D15" s="27">
        <v>0</v>
      </c>
      <c r="E15" s="27">
        <v>4</v>
      </c>
      <c r="F15" s="26">
        <v>4</v>
      </c>
      <c r="G15" s="27">
        <v>4</v>
      </c>
      <c r="H15" s="26">
        <v>4</v>
      </c>
      <c r="I15" s="26">
        <v>4</v>
      </c>
      <c r="J15" s="27">
        <v>4</v>
      </c>
      <c r="K15" s="27">
        <v>4</v>
      </c>
      <c r="L15" s="26">
        <v>4</v>
      </c>
      <c r="M15" s="26">
        <v>4</v>
      </c>
      <c r="N15" s="26">
        <v>4</v>
      </c>
      <c r="O15" s="27">
        <v>4</v>
      </c>
      <c r="P15" s="26">
        <v>4</v>
      </c>
      <c r="Q15" s="26">
        <v>4</v>
      </c>
      <c r="R15" s="26">
        <v>4</v>
      </c>
      <c r="S15" s="26">
        <v>4</v>
      </c>
      <c r="T15" s="29">
        <v>5</v>
      </c>
      <c r="U15" s="29">
        <v>5</v>
      </c>
      <c r="V15" s="28">
        <v>6</v>
      </c>
      <c r="W15" s="28">
        <v>6</v>
      </c>
      <c r="X15" s="29">
        <v>7</v>
      </c>
      <c r="Y15" s="29">
        <v>7</v>
      </c>
      <c r="Z15" s="29">
        <v>7</v>
      </c>
      <c r="AA15" s="28">
        <v>8</v>
      </c>
      <c r="AB15" s="28">
        <v>8</v>
      </c>
      <c r="AC15" s="28">
        <v>8</v>
      </c>
      <c r="AD15" s="29">
        <v>9</v>
      </c>
      <c r="AE15" s="29">
        <v>9</v>
      </c>
      <c r="AF15" s="28">
        <v>10</v>
      </c>
      <c r="AG15" s="30">
        <v>11</v>
      </c>
      <c r="AH15" s="29">
        <v>11</v>
      </c>
    </row>
    <row r="16" spans="1:34" ht="18.75" customHeight="1">
      <c r="A16" s="26"/>
      <c r="B16" s="26"/>
      <c r="C16" s="26"/>
      <c r="D16" s="26"/>
      <c r="E16" s="27">
        <v>0</v>
      </c>
      <c r="F16" s="26">
        <v>4</v>
      </c>
      <c r="G16" s="27">
        <v>4</v>
      </c>
      <c r="H16" s="26">
        <v>4</v>
      </c>
      <c r="I16" s="26">
        <v>4</v>
      </c>
      <c r="J16" s="27">
        <v>4</v>
      </c>
      <c r="K16" s="27">
        <v>4</v>
      </c>
      <c r="L16" s="26">
        <v>4</v>
      </c>
      <c r="M16" s="26">
        <v>4</v>
      </c>
      <c r="N16" s="26">
        <v>4</v>
      </c>
      <c r="O16" s="27">
        <v>4</v>
      </c>
      <c r="P16" s="26">
        <v>4</v>
      </c>
      <c r="Q16" s="26">
        <v>4</v>
      </c>
      <c r="R16" s="26">
        <v>4</v>
      </c>
      <c r="S16" s="26">
        <v>4</v>
      </c>
      <c r="T16" s="29">
        <v>5</v>
      </c>
      <c r="U16" s="29">
        <v>5</v>
      </c>
      <c r="V16" s="28">
        <v>6</v>
      </c>
      <c r="W16" s="28">
        <v>6</v>
      </c>
      <c r="X16" s="29">
        <v>7</v>
      </c>
      <c r="Y16" s="29">
        <v>7</v>
      </c>
      <c r="Z16" s="29">
        <v>7</v>
      </c>
      <c r="AA16" s="28">
        <v>8</v>
      </c>
      <c r="AB16" s="28">
        <v>8</v>
      </c>
      <c r="AC16" s="28">
        <v>8</v>
      </c>
      <c r="AD16" s="29">
        <v>9</v>
      </c>
      <c r="AE16" s="29">
        <v>9</v>
      </c>
      <c r="AF16" s="28">
        <v>10</v>
      </c>
      <c r="AG16" s="30">
        <v>11</v>
      </c>
      <c r="AH16" s="29">
        <v>11</v>
      </c>
    </row>
    <row r="17" spans="1:34" ht="18.75" customHeight="1">
      <c r="A17" s="26"/>
      <c r="B17" s="26"/>
      <c r="C17" s="26"/>
      <c r="D17" s="26"/>
      <c r="E17" s="26"/>
      <c r="F17" s="25">
        <v>0</v>
      </c>
      <c r="G17" s="27">
        <v>4</v>
      </c>
      <c r="H17" s="26">
        <v>4</v>
      </c>
      <c r="I17" s="26">
        <v>4</v>
      </c>
      <c r="J17" s="27">
        <v>4</v>
      </c>
      <c r="K17" s="27">
        <v>4</v>
      </c>
      <c r="L17" s="26">
        <v>4</v>
      </c>
      <c r="M17" s="26">
        <v>4</v>
      </c>
      <c r="N17" s="26">
        <v>4</v>
      </c>
      <c r="O17" s="27">
        <v>4</v>
      </c>
      <c r="P17" s="26">
        <v>4</v>
      </c>
      <c r="Q17" s="26">
        <v>4</v>
      </c>
      <c r="R17" s="26">
        <v>4</v>
      </c>
      <c r="S17" s="26">
        <v>4</v>
      </c>
      <c r="T17" s="29">
        <v>5</v>
      </c>
      <c r="U17" s="29">
        <v>5</v>
      </c>
      <c r="V17" s="28">
        <v>6</v>
      </c>
      <c r="W17" s="28">
        <v>6</v>
      </c>
      <c r="X17" s="29">
        <v>7</v>
      </c>
      <c r="Y17" s="29">
        <v>7</v>
      </c>
      <c r="Z17" s="29">
        <v>7</v>
      </c>
      <c r="AA17" s="28">
        <v>8</v>
      </c>
      <c r="AB17" s="28">
        <v>8</v>
      </c>
      <c r="AC17" s="28">
        <v>8</v>
      </c>
      <c r="AD17" s="29">
        <v>9</v>
      </c>
      <c r="AE17" s="29">
        <v>9</v>
      </c>
      <c r="AF17" s="28">
        <v>10</v>
      </c>
      <c r="AG17" s="30">
        <v>11</v>
      </c>
      <c r="AH17" s="29">
        <v>11</v>
      </c>
    </row>
    <row r="18" spans="1:34" ht="18.75" customHeight="1">
      <c r="A18" s="26"/>
      <c r="B18" s="26"/>
      <c r="C18" s="26"/>
      <c r="D18" s="26"/>
      <c r="E18" s="26"/>
      <c r="F18" s="26"/>
      <c r="G18" s="27">
        <v>0</v>
      </c>
      <c r="H18" s="26">
        <v>4</v>
      </c>
      <c r="I18" s="26">
        <v>4</v>
      </c>
      <c r="J18" s="27">
        <v>4</v>
      </c>
      <c r="K18" s="27">
        <v>4</v>
      </c>
      <c r="L18" s="26">
        <v>4</v>
      </c>
      <c r="M18" s="26">
        <v>4</v>
      </c>
      <c r="N18" s="26">
        <v>4</v>
      </c>
      <c r="O18" s="27">
        <v>4</v>
      </c>
      <c r="P18" s="26">
        <v>4</v>
      </c>
      <c r="Q18" s="26">
        <v>4</v>
      </c>
      <c r="R18" s="26">
        <v>4</v>
      </c>
      <c r="S18" s="26">
        <v>4</v>
      </c>
      <c r="T18" s="29">
        <v>5</v>
      </c>
      <c r="U18" s="29">
        <v>5</v>
      </c>
      <c r="V18" s="29">
        <v>5</v>
      </c>
      <c r="W18" s="28">
        <v>6</v>
      </c>
      <c r="X18" s="28">
        <v>6</v>
      </c>
      <c r="Y18" s="29">
        <v>7</v>
      </c>
      <c r="Z18" s="29">
        <v>7</v>
      </c>
      <c r="AA18" s="29">
        <v>7</v>
      </c>
      <c r="AB18" s="28">
        <v>8</v>
      </c>
      <c r="AC18" s="28">
        <v>8</v>
      </c>
      <c r="AD18" s="28">
        <v>8</v>
      </c>
      <c r="AE18" s="29">
        <v>9</v>
      </c>
      <c r="AF18" s="29">
        <v>10</v>
      </c>
      <c r="AG18" s="30">
        <v>11</v>
      </c>
      <c r="AH18" s="29">
        <v>11</v>
      </c>
    </row>
    <row r="19" spans="1:34" ht="18.75" customHeight="1">
      <c r="A19" s="26"/>
      <c r="B19" s="26"/>
      <c r="C19" s="26"/>
      <c r="D19" s="26"/>
      <c r="E19" s="26"/>
      <c r="F19" s="26"/>
      <c r="G19" s="26"/>
      <c r="H19" s="26">
        <v>0</v>
      </c>
      <c r="I19" s="26">
        <v>4</v>
      </c>
      <c r="J19" s="27">
        <v>4</v>
      </c>
      <c r="K19" s="27">
        <v>4</v>
      </c>
      <c r="L19" s="26">
        <v>4</v>
      </c>
      <c r="M19" s="26">
        <v>4</v>
      </c>
      <c r="N19" s="26">
        <v>4</v>
      </c>
      <c r="O19" s="27">
        <v>4</v>
      </c>
      <c r="P19" s="26">
        <v>4</v>
      </c>
      <c r="Q19" s="26">
        <v>4</v>
      </c>
      <c r="R19" s="26">
        <v>4</v>
      </c>
      <c r="S19" s="26">
        <v>4</v>
      </c>
      <c r="T19" s="29">
        <v>5</v>
      </c>
      <c r="U19" s="29">
        <v>5</v>
      </c>
      <c r="V19" s="29">
        <v>5</v>
      </c>
      <c r="W19" s="28">
        <v>6</v>
      </c>
      <c r="X19" s="28">
        <v>6</v>
      </c>
      <c r="Y19" s="28">
        <v>6</v>
      </c>
      <c r="Z19" s="29">
        <v>7</v>
      </c>
      <c r="AA19" s="29">
        <v>7</v>
      </c>
      <c r="AB19" s="29">
        <v>7</v>
      </c>
      <c r="AC19" s="28">
        <v>8</v>
      </c>
      <c r="AD19" s="28">
        <v>8</v>
      </c>
      <c r="AE19" s="29">
        <v>9</v>
      </c>
      <c r="AF19" s="29">
        <v>10</v>
      </c>
      <c r="AG19" s="30">
        <v>11</v>
      </c>
      <c r="AH19" s="29">
        <v>11</v>
      </c>
    </row>
    <row r="20" spans="1:34" ht="18.75" customHeight="1">
      <c r="A20" s="26"/>
      <c r="B20" s="26"/>
      <c r="C20" s="26"/>
      <c r="D20" s="26"/>
      <c r="E20" s="26"/>
      <c r="F20" s="26"/>
      <c r="G20" s="26"/>
      <c r="H20" s="26"/>
      <c r="I20" s="26">
        <v>0</v>
      </c>
      <c r="J20" s="27">
        <v>4</v>
      </c>
      <c r="K20" s="27">
        <v>4</v>
      </c>
      <c r="L20" s="26">
        <v>4</v>
      </c>
      <c r="M20" s="26">
        <v>4</v>
      </c>
      <c r="N20" s="26">
        <v>4</v>
      </c>
      <c r="O20" s="27">
        <v>4</v>
      </c>
      <c r="P20" s="26">
        <v>4</v>
      </c>
      <c r="Q20" s="26">
        <v>4</v>
      </c>
      <c r="R20" s="26">
        <v>4</v>
      </c>
      <c r="S20" s="26">
        <v>4</v>
      </c>
      <c r="T20" s="29">
        <v>5</v>
      </c>
      <c r="U20" s="29">
        <v>5</v>
      </c>
      <c r="V20" s="29">
        <v>5</v>
      </c>
      <c r="W20" s="29">
        <v>5</v>
      </c>
      <c r="X20" s="28">
        <v>6</v>
      </c>
      <c r="Y20" s="28">
        <v>6</v>
      </c>
      <c r="Z20" s="29">
        <v>7</v>
      </c>
      <c r="AA20" s="29">
        <v>7</v>
      </c>
      <c r="AB20" s="29">
        <v>7</v>
      </c>
      <c r="AC20" s="29">
        <v>7</v>
      </c>
      <c r="AD20" s="28">
        <v>8</v>
      </c>
      <c r="AE20" s="28">
        <v>8</v>
      </c>
      <c r="AF20" s="29">
        <v>10</v>
      </c>
      <c r="AG20" s="29">
        <v>10</v>
      </c>
      <c r="AH20" s="28">
        <v>10</v>
      </c>
    </row>
    <row r="21" spans="1:34" ht="18.75" customHeight="1">
      <c r="A21" s="26"/>
      <c r="B21" s="26"/>
      <c r="C21" s="26"/>
      <c r="D21" s="26"/>
      <c r="E21" s="26"/>
      <c r="F21" s="26"/>
      <c r="G21" s="26"/>
      <c r="H21" s="26"/>
      <c r="I21" s="26"/>
      <c r="J21" s="27">
        <v>0</v>
      </c>
      <c r="K21" s="27">
        <v>4</v>
      </c>
      <c r="L21" s="26">
        <v>4</v>
      </c>
      <c r="M21" s="26">
        <v>4</v>
      </c>
      <c r="N21" s="26">
        <v>4</v>
      </c>
      <c r="O21" s="27">
        <v>4</v>
      </c>
      <c r="P21" s="26">
        <v>4</v>
      </c>
      <c r="Q21" s="26">
        <v>4</v>
      </c>
      <c r="R21" s="26">
        <v>4</v>
      </c>
      <c r="S21" s="26">
        <v>4</v>
      </c>
      <c r="T21" s="29">
        <v>5</v>
      </c>
      <c r="U21" s="29">
        <v>5</v>
      </c>
      <c r="V21" s="29">
        <v>5</v>
      </c>
      <c r="W21" s="29">
        <v>5</v>
      </c>
      <c r="X21" s="28">
        <v>6</v>
      </c>
      <c r="Y21" s="28">
        <v>6</v>
      </c>
      <c r="Z21" s="28">
        <v>6</v>
      </c>
      <c r="AA21" s="29">
        <v>7</v>
      </c>
      <c r="AB21" s="29">
        <v>7</v>
      </c>
      <c r="AC21" s="29">
        <v>7</v>
      </c>
      <c r="AD21" s="28">
        <v>8</v>
      </c>
      <c r="AE21" s="28">
        <v>8</v>
      </c>
      <c r="AF21" s="29">
        <v>9</v>
      </c>
      <c r="AG21" s="29">
        <v>10</v>
      </c>
      <c r="AH21" s="28">
        <v>10</v>
      </c>
    </row>
    <row r="22" spans="1:34" ht="18.75" customHeight="1">
      <c r="A22" s="26"/>
      <c r="B22" s="26"/>
      <c r="C22" s="26"/>
      <c r="D22" s="26"/>
      <c r="E22" s="26"/>
      <c r="F22" s="26"/>
      <c r="G22" s="26"/>
      <c r="H22" s="26"/>
      <c r="I22" s="26"/>
      <c r="J22" s="27"/>
      <c r="K22" s="27">
        <v>0</v>
      </c>
      <c r="L22" s="26">
        <v>4</v>
      </c>
      <c r="M22" s="26">
        <v>4</v>
      </c>
      <c r="N22" s="26">
        <v>4</v>
      </c>
      <c r="O22" s="27">
        <v>4</v>
      </c>
      <c r="P22" s="26">
        <v>4</v>
      </c>
      <c r="Q22" s="26">
        <v>4</v>
      </c>
      <c r="R22" s="26">
        <v>4</v>
      </c>
      <c r="S22" s="26">
        <v>4</v>
      </c>
      <c r="T22" s="29">
        <v>5</v>
      </c>
      <c r="U22" s="29">
        <v>5</v>
      </c>
      <c r="V22" s="29">
        <v>5</v>
      </c>
      <c r="W22" s="29">
        <v>5</v>
      </c>
      <c r="X22" s="28">
        <v>6</v>
      </c>
      <c r="Y22" s="28">
        <v>6</v>
      </c>
      <c r="Z22" s="28">
        <v>6</v>
      </c>
      <c r="AA22" s="29">
        <v>7</v>
      </c>
      <c r="AB22" s="29">
        <v>7</v>
      </c>
      <c r="AC22" s="29">
        <v>7</v>
      </c>
      <c r="AD22" s="29">
        <v>7</v>
      </c>
      <c r="AE22" s="28">
        <v>8</v>
      </c>
      <c r="AF22" s="29">
        <v>9</v>
      </c>
      <c r="AG22" s="29">
        <v>10</v>
      </c>
      <c r="AH22" s="28">
        <v>10</v>
      </c>
    </row>
    <row r="23" spans="1:34" ht="18.75" customHeight="1">
      <c r="A23" s="26"/>
      <c r="B23" s="26"/>
      <c r="C23" s="26"/>
      <c r="D23" s="26"/>
      <c r="E23" s="26"/>
      <c r="F23" s="26"/>
      <c r="G23" s="26"/>
      <c r="H23" s="26"/>
      <c r="I23" s="26"/>
      <c r="J23" s="27"/>
      <c r="K23" s="27"/>
      <c r="L23" s="26">
        <v>0</v>
      </c>
      <c r="M23" s="26">
        <v>4</v>
      </c>
      <c r="N23" s="26">
        <v>4</v>
      </c>
      <c r="O23" s="27">
        <v>4</v>
      </c>
      <c r="P23" s="26">
        <v>4</v>
      </c>
      <c r="Q23" s="26">
        <v>4</v>
      </c>
      <c r="R23" s="26">
        <v>4</v>
      </c>
      <c r="S23" s="26">
        <v>4</v>
      </c>
      <c r="T23" s="29">
        <v>5</v>
      </c>
      <c r="U23" s="29">
        <v>5</v>
      </c>
      <c r="V23" s="29">
        <v>5</v>
      </c>
      <c r="W23" s="29">
        <v>5</v>
      </c>
      <c r="X23" s="29">
        <v>5</v>
      </c>
      <c r="Y23" s="28">
        <v>6</v>
      </c>
      <c r="Z23" s="28">
        <v>6</v>
      </c>
      <c r="AA23" s="28">
        <v>6</v>
      </c>
      <c r="AB23" s="29">
        <v>7</v>
      </c>
      <c r="AC23" s="29">
        <v>7</v>
      </c>
      <c r="AD23" s="29">
        <v>7</v>
      </c>
      <c r="AE23" s="28">
        <v>8</v>
      </c>
      <c r="AF23" s="28">
        <v>9</v>
      </c>
      <c r="AG23" s="29">
        <v>10</v>
      </c>
      <c r="AH23" s="28">
        <v>10</v>
      </c>
    </row>
    <row r="24" spans="1:34" ht="18.75" customHeight="1">
      <c r="A24" s="26"/>
      <c r="B24" s="26"/>
      <c r="C24" s="26"/>
      <c r="D24" s="26"/>
      <c r="E24" s="26"/>
      <c r="F24" s="26"/>
      <c r="G24" s="26"/>
      <c r="H24" s="26"/>
      <c r="I24" s="26"/>
      <c r="J24" s="27"/>
      <c r="K24" s="27"/>
      <c r="L24" s="26"/>
      <c r="M24" s="26">
        <v>0</v>
      </c>
      <c r="N24" s="26">
        <v>4</v>
      </c>
      <c r="O24" s="27">
        <v>4</v>
      </c>
      <c r="P24" s="26">
        <v>4</v>
      </c>
      <c r="Q24" s="26">
        <v>4</v>
      </c>
      <c r="R24" s="26">
        <v>4</v>
      </c>
      <c r="S24" s="26">
        <v>4</v>
      </c>
      <c r="T24" s="29">
        <v>5</v>
      </c>
      <c r="U24" s="29">
        <v>5</v>
      </c>
      <c r="V24" s="29">
        <v>5</v>
      </c>
      <c r="W24" s="29">
        <v>5</v>
      </c>
      <c r="X24" s="29">
        <v>5</v>
      </c>
      <c r="Y24" s="29">
        <v>5</v>
      </c>
      <c r="Z24" s="28">
        <v>6</v>
      </c>
      <c r="AA24" s="28">
        <v>6</v>
      </c>
      <c r="AB24" s="28">
        <v>6</v>
      </c>
      <c r="AC24" s="29">
        <v>7</v>
      </c>
      <c r="AD24" s="29">
        <v>7</v>
      </c>
      <c r="AE24" s="28">
        <v>8</v>
      </c>
      <c r="AF24" s="28">
        <v>9</v>
      </c>
      <c r="AG24" s="29">
        <v>10</v>
      </c>
      <c r="AH24" s="28">
        <v>10</v>
      </c>
    </row>
    <row r="25" spans="1:34" ht="18.75" customHeight="1">
      <c r="A25" s="26"/>
      <c r="B25" s="26"/>
      <c r="C25" s="26"/>
      <c r="D25" s="26"/>
      <c r="E25" s="26"/>
      <c r="F25" s="26"/>
      <c r="G25" s="26"/>
      <c r="H25" s="26"/>
      <c r="I25" s="26"/>
      <c r="J25" s="27"/>
      <c r="K25" s="27"/>
      <c r="L25" s="26"/>
      <c r="M25" s="26"/>
      <c r="N25" s="26">
        <v>0</v>
      </c>
      <c r="O25" s="27">
        <v>4</v>
      </c>
      <c r="P25" s="26">
        <v>4</v>
      </c>
      <c r="Q25" s="26">
        <v>4</v>
      </c>
      <c r="R25" s="26">
        <v>4</v>
      </c>
      <c r="S25" s="26">
        <v>4</v>
      </c>
      <c r="T25" s="29">
        <v>5</v>
      </c>
      <c r="U25" s="29">
        <v>5</v>
      </c>
      <c r="V25" s="29">
        <v>5</v>
      </c>
      <c r="W25" s="29">
        <v>5</v>
      </c>
      <c r="X25" s="29">
        <v>5</v>
      </c>
      <c r="Y25" s="29">
        <v>5</v>
      </c>
      <c r="Z25" s="28">
        <v>6</v>
      </c>
      <c r="AA25" s="28">
        <v>6</v>
      </c>
      <c r="AB25" s="28">
        <v>6</v>
      </c>
      <c r="AC25" s="29">
        <v>7</v>
      </c>
      <c r="AD25" s="29">
        <v>7</v>
      </c>
      <c r="AE25" s="29">
        <v>7</v>
      </c>
      <c r="AF25" s="28">
        <v>9</v>
      </c>
      <c r="AG25" s="29">
        <v>10</v>
      </c>
      <c r="AH25" s="29">
        <v>9</v>
      </c>
    </row>
    <row r="26" spans="1:34" ht="18.75" customHeight="1">
      <c r="A26" s="26"/>
      <c r="B26" s="26"/>
      <c r="C26" s="26"/>
      <c r="D26" s="26"/>
      <c r="E26" s="26"/>
      <c r="F26" s="26"/>
      <c r="G26" s="26"/>
      <c r="H26" s="26"/>
      <c r="I26" s="26"/>
      <c r="J26" s="27"/>
      <c r="K26" s="27"/>
      <c r="L26" s="26"/>
      <c r="M26" s="26"/>
      <c r="N26" s="26"/>
      <c r="O26" s="27">
        <v>0</v>
      </c>
      <c r="P26" s="26">
        <v>4</v>
      </c>
      <c r="Q26" s="26">
        <v>4</v>
      </c>
      <c r="R26" s="26">
        <v>4</v>
      </c>
      <c r="S26" s="26">
        <v>4</v>
      </c>
      <c r="T26" s="29">
        <v>5</v>
      </c>
      <c r="U26" s="29">
        <v>5</v>
      </c>
      <c r="V26" s="29">
        <v>5</v>
      </c>
      <c r="W26" s="29">
        <v>5</v>
      </c>
      <c r="X26" s="29">
        <v>5</v>
      </c>
      <c r="Y26" s="29">
        <v>5</v>
      </c>
      <c r="Z26" s="29">
        <v>5</v>
      </c>
      <c r="AA26" s="28">
        <v>6</v>
      </c>
      <c r="AB26" s="28">
        <v>6</v>
      </c>
      <c r="AC26" s="28">
        <v>6</v>
      </c>
      <c r="AD26" s="29">
        <v>7</v>
      </c>
      <c r="AE26" s="29">
        <v>7</v>
      </c>
      <c r="AF26" s="28">
        <v>8</v>
      </c>
      <c r="AG26" s="29">
        <v>9</v>
      </c>
      <c r="AH26" s="29">
        <v>9</v>
      </c>
    </row>
    <row r="27" spans="1:34" ht="18.75" customHeight="1">
      <c r="A27" s="26"/>
      <c r="B27" s="26"/>
      <c r="C27" s="26"/>
      <c r="D27" s="26"/>
      <c r="E27" s="26"/>
      <c r="F27" s="26"/>
      <c r="G27" s="26"/>
      <c r="H27" s="26"/>
      <c r="I27" s="26"/>
      <c r="J27" s="27"/>
      <c r="K27" s="27"/>
      <c r="L27" s="26"/>
      <c r="M27" s="26"/>
      <c r="N27" s="26"/>
      <c r="O27" s="27"/>
      <c r="P27" s="26">
        <v>0</v>
      </c>
      <c r="Q27" s="26">
        <v>4</v>
      </c>
      <c r="R27" s="26">
        <v>4</v>
      </c>
      <c r="S27" s="26">
        <v>4</v>
      </c>
      <c r="T27" s="29">
        <v>5</v>
      </c>
      <c r="U27" s="29">
        <v>5</v>
      </c>
      <c r="V27" s="29">
        <v>5</v>
      </c>
      <c r="W27" s="29">
        <v>5</v>
      </c>
      <c r="X27" s="29">
        <v>5</v>
      </c>
      <c r="Y27" s="29">
        <v>5</v>
      </c>
      <c r="Z27" s="29">
        <v>5</v>
      </c>
      <c r="AA27" s="29">
        <v>5</v>
      </c>
      <c r="AB27" s="28">
        <v>6</v>
      </c>
      <c r="AC27" s="28">
        <v>6</v>
      </c>
      <c r="AD27" s="28">
        <v>6</v>
      </c>
      <c r="AE27" s="29">
        <v>7</v>
      </c>
      <c r="AF27" s="28">
        <v>8</v>
      </c>
      <c r="AG27" s="29">
        <v>9</v>
      </c>
      <c r="AH27" s="29">
        <v>9</v>
      </c>
    </row>
    <row r="28" spans="1:34" ht="18.75" customHeight="1">
      <c r="A28" s="26"/>
      <c r="B28" s="26"/>
      <c r="C28" s="26"/>
      <c r="D28" s="26"/>
      <c r="E28" s="26"/>
      <c r="F28" s="26"/>
      <c r="G28" s="26"/>
      <c r="H28" s="26"/>
      <c r="I28" s="26"/>
      <c r="J28" s="27"/>
      <c r="K28" s="27"/>
      <c r="L28" s="26"/>
      <c r="M28" s="26"/>
      <c r="N28" s="26"/>
      <c r="O28" s="27"/>
      <c r="P28" s="26"/>
      <c r="Q28" s="26">
        <v>0</v>
      </c>
      <c r="R28" s="26">
        <v>4</v>
      </c>
      <c r="S28" s="26">
        <v>4</v>
      </c>
      <c r="T28" s="29">
        <v>5</v>
      </c>
      <c r="U28" s="29">
        <v>5</v>
      </c>
      <c r="V28" s="29">
        <v>5</v>
      </c>
      <c r="W28" s="29">
        <v>5</v>
      </c>
      <c r="X28" s="29">
        <v>5</v>
      </c>
      <c r="Y28" s="29">
        <v>5</v>
      </c>
      <c r="Z28" s="29">
        <v>5</v>
      </c>
      <c r="AA28" s="29">
        <v>5</v>
      </c>
      <c r="AB28" s="29">
        <v>5</v>
      </c>
      <c r="AC28" s="28">
        <v>6</v>
      </c>
      <c r="AD28" s="28">
        <v>6</v>
      </c>
      <c r="AE28" s="29">
        <v>7</v>
      </c>
      <c r="AF28" s="29">
        <v>8</v>
      </c>
      <c r="AG28" s="29">
        <v>9</v>
      </c>
      <c r="AH28" s="29">
        <v>9</v>
      </c>
    </row>
    <row r="29" spans="1:34" ht="18.75" customHeight="1">
      <c r="A29" s="26"/>
      <c r="B29" s="26"/>
      <c r="C29" s="26"/>
      <c r="D29" s="26"/>
      <c r="E29" s="26"/>
      <c r="F29" s="26"/>
      <c r="G29" s="26"/>
      <c r="H29" s="26"/>
      <c r="I29" s="26"/>
      <c r="J29" s="27"/>
      <c r="K29" s="27"/>
      <c r="L29" s="26"/>
      <c r="M29" s="26"/>
      <c r="N29" s="26"/>
      <c r="O29" s="27"/>
      <c r="P29" s="26"/>
      <c r="Q29" s="26"/>
      <c r="R29" s="26">
        <v>0</v>
      </c>
      <c r="S29" s="26">
        <v>4</v>
      </c>
      <c r="T29" s="29">
        <v>5</v>
      </c>
      <c r="U29" s="29">
        <v>5</v>
      </c>
      <c r="V29" s="29">
        <v>5</v>
      </c>
      <c r="W29" s="29">
        <v>5</v>
      </c>
      <c r="X29" s="29">
        <v>5</v>
      </c>
      <c r="Y29" s="29">
        <v>5</v>
      </c>
      <c r="Z29" s="29">
        <v>5</v>
      </c>
      <c r="AA29" s="29">
        <v>5</v>
      </c>
      <c r="AB29" s="29">
        <v>5</v>
      </c>
      <c r="AC29" s="29">
        <v>5</v>
      </c>
      <c r="AD29" s="28">
        <v>6</v>
      </c>
      <c r="AE29" s="28">
        <v>6</v>
      </c>
      <c r="AF29" s="29">
        <v>7</v>
      </c>
      <c r="AG29" s="29">
        <v>8</v>
      </c>
      <c r="AH29" s="28">
        <v>8</v>
      </c>
    </row>
    <row r="30" spans="1:34" s="6" customFormat="1" ht="48" customHeight="1">
      <c r="A30" s="35" t="s">
        <v>49</v>
      </c>
      <c r="B30" s="36"/>
      <c r="C30" s="37"/>
      <c r="D30" s="37"/>
      <c r="E30" s="37"/>
      <c r="F30" s="37"/>
      <c r="G30" s="37"/>
      <c r="H30" s="37"/>
      <c r="I30" s="37"/>
      <c r="J30" s="37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8"/>
      <c r="W30" s="35"/>
      <c r="X30" s="35"/>
      <c r="Y30" s="35"/>
      <c r="Z30" s="35"/>
      <c r="AA30" s="35"/>
      <c r="AB30" s="35"/>
      <c r="AC30" s="35"/>
      <c r="AD30" s="39"/>
      <c r="AE30" s="35"/>
      <c r="AF30" s="35"/>
      <c r="AG30" s="35"/>
      <c r="AH30" s="35"/>
    </row>
    <row r="31" spans="1:34" s="6" customFormat="1" ht="18.75">
      <c r="A31" s="40" t="s">
        <v>50</v>
      </c>
      <c r="B31" s="41" t="s">
        <v>51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2"/>
      <c r="AH31" s="42"/>
    </row>
    <row r="32" spans="1:34" s="6" customFormat="1" ht="18.75">
      <c r="A32" s="40" t="s">
        <v>52</v>
      </c>
      <c r="B32" s="43" t="s">
        <v>53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2"/>
      <c r="AH32" s="42"/>
    </row>
    <row r="33" spans="1:34" s="6" customFormat="1" ht="36" customHeight="1">
      <c r="A33" s="40" t="s">
        <v>54</v>
      </c>
      <c r="B33" s="43" t="s">
        <v>55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2"/>
      <c r="AH33" s="42"/>
    </row>
    <row r="34" spans="22:34" s="6" customFormat="1" ht="18.75">
      <c r="V34" s="42"/>
      <c r="W34" s="42"/>
      <c r="X34" s="42"/>
      <c r="Y34" s="42"/>
      <c r="Z34" s="42"/>
      <c r="AA34" s="42"/>
      <c r="AB34" s="42"/>
      <c r="AC34" s="42"/>
      <c r="AD34" s="44"/>
      <c r="AE34" s="42"/>
      <c r="AF34" s="42"/>
      <c r="AG34" s="42"/>
      <c r="AH34" s="42"/>
    </row>
    <row r="35" spans="23:34" s="6" customFormat="1" ht="24" customHeight="1">
      <c r="W35" s="42"/>
      <c r="X35" s="42"/>
      <c r="Y35" s="42"/>
      <c r="Z35" s="45"/>
      <c r="AA35" s="45"/>
      <c r="AB35" s="45"/>
      <c r="AC35" s="45"/>
      <c r="AD35" s="45"/>
      <c r="AE35" s="45"/>
      <c r="AF35" s="45"/>
      <c r="AG35" s="45"/>
      <c r="AH35" s="45"/>
    </row>
    <row r="36" spans="1:34" s="6" customFormat="1" ht="18.75">
      <c r="A36" s="42" t="s">
        <v>56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2"/>
      <c r="X36" s="42"/>
      <c r="Y36" s="42"/>
      <c r="Z36" s="45"/>
      <c r="AA36" s="45"/>
      <c r="AB36" s="45"/>
      <c r="AC36" s="45"/>
      <c r="AD36" s="45"/>
      <c r="AE36" s="45"/>
      <c r="AF36" s="45"/>
      <c r="AG36" s="45"/>
      <c r="AH36" s="45"/>
    </row>
    <row r="37" spans="1:34" s="6" customFormat="1" ht="18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5"/>
      <c r="AA37" s="45"/>
      <c r="AB37" s="45"/>
      <c r="AC37" s="45"/>
      <c r="AD37" s="45"/>
      <c r="AE37" s="45"/>
      <c r="AF37" s="46"/>
      <c r="AG37" s="45" t="e">
        <f>#REF!</f>
        <v>#REF!</v>
      </c>
      <c r="AH37" s="46"/>
    </row>
    <row r="38" spans="2:34" s="6" customFormat="1" ht="18.75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5"/>
      <c r="AA38" s="45"/>
      <c r="AB38" s="45"/>
      <c r="AC38" s="45"/>
      <c r="AD38" s="45"/>
      <c r="AE38" s="45"/>
      <c r="AF38" s="45"/>
      <c r="AG38" s="46">
        <v>0</v>
      </c>
      <c r="AH38" s="45"/>
    </row>
    <row r="39" spans="26:34" ht="12.75">
      <c r="Z39" s="48"/>
      <c r="AA39" s="48"/>
      <c r="AB39" s="48"/>
      <c r="AC39" s="48"/>
      <c r="AD39" s="48"/>
      <c r="AE39" s="48"/>
      <c r="AF39" s="48"/>
      <c r="AG39" s="48"/>
      <c r="AH39" s="48"/>
    </row>
    <row r="40" spans="26:34" ht="12.75">
      <c r="Z40" s="48"/>
      <c r="AA40" s="48"/>
      <c r="AB40" s="48"/>
      <c r="AC40" s="48"/>
      <c r="AD40" s="48"/>
      <c r="AE40" s="48"/>
      <c r="AF40" s="48"/>
      <c r="AG40" s="48"/>
      <c r="AH40" s="48"/>
    </row>
    <row r="41" s="48" customFormat="1" ht="12.75">
      <c r="B41" s="49"/>
    </row>
    <row r="42" spans="1:34" ht="12.75" customHeight="1" hidden="1">
      <c r="A42" s="50" t="s">
        <v>57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Z42" s="48"/>
      <c r="AA42" s="48"/>
      <c r="AB42" s="48"/>
      <c r="AC42" s="48"/>
      <c r="AD42" s="48"/>
      <c r="AE42" s="48"/>
      <c r="AF42" s="48"/>
      <c r="AG42" s="48"/>
      <c r="AH42" s="48"/>
    </row>
    <row r="43" spans="1:34" ht="12.75" customHeight="1" hidden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Z43" s="48"/>
      <c r="AA43" s="48"/>
      <c r="AB43" s="48"/>
      <c r="AC43" s="48"/>
      <c r="AD43" s="48"/>
      <c r="AE43" s="48"/>
      <c r="AF43" s="48"/>
      <c r="AG43" s="48"/>
      <c r="AH43" s="48"/>
    </row>
    <row r="44" spans="26:34" ht="12.75" hidden="1">
      <c r="Z44" s="48"/>
      <c r="AA44" s="48"/>
      <c r="AB44" s="48"/>
      <c r="AC44" s="48"/>
      <c r="AD44" s="48"/>
      <c r="AE44" s="48"/>
      <c r="AF44" s="48"/>
      <c r="AG44" s="48"/>
      <c r="AH44" s="48"/>
    </row>
    <row r="45" spans="26:34" ht="12.75">
      <c r="Z45" s="48"/>
      <c r="AA45" s="48"/>
      <c r="AB45" s="48"/>
      <c r="AC45" s="48"/>
      <c r="AD45" s="48"/>
      <c r="AE45" s="48"/>
      <c r="AF45" s="48"/>
      <c r="AG45" s="48"/>
      <c r="AH45" s="48"/>
    </row>
    <row r="46" spans="26:34" ht="12.75">
      <c r="Z46" s="48"/>
      <c r="AA46" s="48"/>
      <c r="AB46" s="48"/>
      <c r="AC46" s="48"/>
      <c r="AD46" s="48"/>
      <c r="AE46" s="48"/>
      <c r="AF46" s="48"/>
      <c r="AG46" s="48"/>
      <c r="AH46" s="48"/>
    </row>
    <row r="47" spans="26:34" ht="12.75">
      <c r="Z47" s="48"/>
      <c r="AA47" s="48"/>
      <c r="AB47" s="48"/>
      <c r="AC47" s="48"/>
      <c r="AD47" s="48"/>
      <c r="AE47" s="48"/>
      <c r="AF47" s="48"/>
      <c r="AG47" s="48"/>
      <c r="AH47" s="48"/>
    </row>
    <row r="48" spans="26:34" ht="12.75">
      <c r="Z48" s="48"/>
      <c r="AA48" s="48"/>
      <c r="AB48" s="48"/>
      <c r="AC48" s="48"/>
      <c r="AD48" s="48"/>
      <c r="AE48" s="48"/>
      <c r="AF48" s="48"/>
      <c r="AG48" s="48"/>
      <c r="AH48" s="48"/>
    </row>
    <row r="68" s="6" customFormat="1" ht="282.75" customHeight="1">
      <c r="B68" s="6" t="s">
        <v>58</v>
      </c>
    </row>
    <row r="69" s="6" customFormat="1" ht="18.75" customHeight="1" hidden="1">
      <c r="B69" s="6" t="s">
        <v>59</v>
      </c>
    </row>
    <row r="70" s="6" customFormat="1" ht="18.75">
      <c r="B70" s="6" t="s">
        <v>60</v>
      </c>
    </row>
    <row r="71" s="6" customFormat="1" ht="18.75">
      <c r="B71" s="6" t="s">
        <v>61</v>
      </c>
    </row>
    <row r="72" s="6" customFormat="1" ht="18.75">
      <c r="B72" s="6" t="s">
        <v>62</v>
      </c>
    </row>
    <row r="73" s="6" customFormat="1" ht="18.75">
      <c r="B73" s="6" t="s">
        <v>63</v>
      </c>
    </row>
    <row r="74" s="6" customFormat="1" ht="18.75"/>
    <row r="76" ht="18.75">
      <c r="B76" s="6" t="s">
        <v>64</v>
      </c>
    </row>
    <row r="77" ht="18.75">
      <c r="B77" s="6" t="s">
        <v>65</v>
      </c>
    </row>
  </sheetData>
  <mergeCells count="6">
    <mergeCell ref="A42:U43"/>
    <mergeCell ref="A6:AF6"/>
    <mergeCell ref="A5:AF5"/>
    <mergeCell ref="B32:AF32"/>
    <mergeCell ref="B31:AF31"/>
    <mergeCell ref="B33:AF33"/>
  </mergeCells>
  <printOptions/>
  <pageMargins left="0.29" right="0.03937007874015748" top="0.31496062992125984" bottom="0.03937007874015748" header="0.5118110236220472" footer="0.15"/>
  <pageSetup horizontalDpi="120" verticalDpi="12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96"/>
  <sheetViews>
    <sheetView zoomScale="75" zoomScaleNormal="75" zoomScaleSheetLayoutView="50" workbookViewId="0" topLeftCell="M2">
      <selection activeCell="D1" sqref="A1:IV16384"/>
    </sheetView>
  </sheetViews>
  <sheetFormatPr defaultColWidth="9.00390625" defaultRowHeight="12.75" outlineLevelRow="1" outlineLevelCol="1"/>
  <cols>
    <col min="1" max="12" width="8.75390625" style="1" hidden="1" customWidth="1" outlineLevel="1"/>
    <col min="13" max="13" width="8.75390625" style="1" customWidth="1" collapsed="1"/>
    <col min="14" max="33" width="8.75390625" style="1" customWidth="1"/>
    <col min="34" max="34" width="5.25390625" style="1" hidden="1" customWidth="1" outlineLevel="1"/>
    <col min="35" max="35" width="6.25390625" style="1" hidden="1" customWidth="1" outlineLevel="1" collapsed="1"/>
    <col min="36" max="36" width="9.125" style="1" customWidth="1" collapsed="1"/>
    <col min="37" max="16384" width="9.125" style="1" customWidth="1"/>
  </cols>
  <sheetData>
    <row r="1" spans="14:35" ht="54" customHeight="1">
      <c r="N1" s="2"/>
      <c r="O1" s="2"/>
      <c r="P1" s="2"/>
      <c r="Q1" s="2"/>
      <c r="R1" s="2"/>
      <c r="S1" s="2"/>
      <c r="T1" s="2"/>
      <c r="U1" s="2"/>
      <c r="AD1" s="3" t="s">
        <v>0</v>
      </c>
      <c r="AG1" s="4"/>
      <c r="AH1" s="5" t="s">
        <v>1</v>
      </c>
      <c r="AI1" s="4"/>
    </row>
    <row r="2" spans="14:35" ht="18.75">
      <c r="N2" s="2"/>
      <c r="O2" s="2"/>
      <c r="P2" s="2"/>
      <c r="Q2" s="2"/>
      <c r="R2" s="2"/>
      <c r="S2" s="2"/>
      <c r="T2" s="2"/>
      <c r="U2" s="2"/>
      <c r="AC2" s="2"/>
      <c r="AD2" s="3" t="s">
        <v>2</v>
      </c>
      <c r="AE2" s="2"/>
      <c r="AG2" s="4"/>
      <c r="AH2" s="5" t="s">
        <v>3</v>
      </c>
      <c r="AI2" s="4"/>
    </row>
    <row r="3" spans="14:35" ht="18.75">
      <c r="N3" s="2"/>
      <c r="O3" s="2"/>
      <c r="P3" s="2"/>
      <c r="Q3" s="2"/>
      <c r="R3" s="2"/>
      <c r="S3" s="2"/>
      <c r="T3" s="2"/>
      <c r="U3" s="2"/>
      <c r="AC3" s="2"/>
      <c r="AD3" s="6" t="s">
        <v>4</v>
      </c>
      <c r="AG3" s="4"/>
      <c r="AH3" s="5" t="s">
        <v>5</v>
      </c>
      <c r="AI3" s="4"/>
    </row>
    <row r="4" spans="14:35" ht="18.75">
      <c r="N4" s="2"/>
      <c r="O4" s="2"/>
      <c r="P4" s="2"/>
      <c r="Q4" s="2"/>
      <c r="R4" s="2"/>
      <c r="S4" s="2"/>
      <c r="T4" s="2"/>
      <c r="U4" s="2"/>
      <c r="AC4" s="2"/>
      <c r="AD4" s="6" t="s">
        <v>6</v>
      </c>
      <c r="AG4" s="4"/>
      <c r="AH4" s="5"/>
      <c r="AI4" s="4"/>
    </row>
    <row r="5" spans="1:34" ht="18.75">
      <c r="A5" s="7" t="s">
        <v>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5" t="s">
        <v>8</v>
      </c>
    </row>
    <row r="6" spans="1:33" ht="36.75" customHeight="1" thickBot="1">
      <c r="A6" s="8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5" ht="102" customHeight="1" thickBot="1">
      <c r="A7" s="9" t="s">
        <v>10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19</v>
      </c>
      <c r="K7" s="9" t="s">
        <v>20</v>
      </c>
      <c r="L7" s="9" t="s">
        <v>21</v>
      </c>
      <c r="M7" s="9" t="s">
        <v>22</v>
      </c>
      <c r="N7" s="9" t="s">
        <v>23</v>
      </c>
      <c r="O7" s="9" t="s">
        <v>24</v>
      </c>
      <c r="P7" s="9" t="s">
        <v>25</v>
      </c>
      <c r="Q7" s="9" t="s">
        <v>26</v>
      </c>
      <c r="R7" s="9" t="s">
        <v>27</v>
      </c>
      <c r="S7" s="9" t="s">
        <v>28</v>
      </c>
      <c r="T7" s="9" t="s">
        <v>29</v>
      </c>
      <c r="U7" s="9" t="s">
        <v>30</v>
      </c>
      <c r="V7" s="9" t="s">
        <v>31</v>
      </c>
      <c r="W7" s="9" t="s">
        <v>32</v>
      </c>
      <c r="X7" s="9" t="s">
        <v>33</v>
      </c>
      <c r="Y7" s="9" t="s">
        <v>34</v>
      </c>
      <c r="Z7" s="9" t="s">
        <v>35</v>
      </c>
      <c r="AA7" s="9" t="s">
        <v>36</v>
      </c>
      <c r="AB7" s="9" t="s">
        <v>37</v>
      </c>
      <c r="AC7" s="9" t="s">
        <v>38</v>
      </c>
      <c r="AD7" s="9" t="s">
        <v>39</v>
      </c>
      <c r="AE7" s="9" t="s">
        <v>40</v>
      </c>
      <c r="AF7" s="9" t="s">
        <v>41</v>
      </c>
      <c r="AG7" s="9" t="s">
        <v>42</v>
      </c>
      <c r="AH7" s="10" t="s">
        <v>43</v>
      </c>
      <c r="AI7" s="9" t="s">
        <v>44</v>
      </c>
    </row>
    <row r="8" spans="1:50" ht="13.5" hidden="1" outlineLevel="1" thickBot="1">
      <c r="A8" s="11" t="s">
        <v>45</v>
      </c>
      <c r="B8" s="12">
        <v>0.5</v>
      </c>
      <c r="C8" s="12"/>
      <c r="D8" s="12"/>
      <c r="E8" s="13"/>
      <c r="F8" s="13"/>
      <c r="G8" s="12">
        <v>3.2</v>
      </c>
      <c r="H8" s="13"/>
      <c r="I8" s="13"/>
      <c r="J8" s="12">
        <v>4.6</v>
      </c>
      <c r="K8" s="12">
        <v>5.2</v>
      </c>
      <c r="L8" s="12">
        <v>5.8</v>
      </c>
      <c r="M8" s="12">
        <v>6.3</v>
      </c>
      <c r="N8" s="13"/>
      <c r="O8" s="12">
        <v>7.2</v>
      </c>
      <c r="P8" s="12">
        <v>7.9</v>
      </c>
      <c r="Q8" s="12">
        <v>8.9</v>
      </c>
      <c r="R8" s="12">
        <v>9.8</v>
      </c>
      <c r="S8" s="12">
        <v>10.6</v>
      </c>
      <c r="T8" s="12">
        <v>14.4</v>
      </c>
      <c r="U8" s="12">
        <v>16</v>
      </c>
      <c r="V8" s="12">
        <v>16.7</v>
      </c>
      <c r="W8" s="12">
        <v>17.5</v>
      </c>
      <c r="X8" s="12">
        <v>18.8</v>
      </c>
      <c r="Y8" s="12">
        <v>19.6</v>
      </c>
      <c r="Z8" s="12">
        <v>20.7</v>
      </c>
      <c r="AA8" s="12">
        <v>21.4</v>
      </c>
      <c r="AB8" s="12">
        <v>22.1</v>
      </c>
      <c r="AC8" s="12">
        <v>22.9</v>
      </c>
      <c r="AD8" s="12">
        <v>23.8</v>
      </c>
      <c r="AE8" s="12">
        <v>25.2</v>
      </c>
      <c r="AF8" s="12">
        <v>26</v>
      </c>
      <c r="AG8" s="12">
        <v>26.5</v>
      </c>
      <c r="AH8" s="14"/>
      <c r="AI8" s="12">
        <v>26.5</v>
      </c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</row>
    <row r="9" spans="1:50" ht="13.5" hidden="1" outlineLevel="1" thickBot="1">
      <c r="A9" s="11" t="s">
        <v>46</v>
      </c>
      <c r="B9" s="16">
        <v>0.5</v>
      </c>
      <c r="C9" s="16">
        <f>B9+0.5</f>
        <v>1</v>
      </c>
      <c r="D9" s="16">
        <f>C9+0.6</f>
        <v>1.6</v>
      </c>
      <c r="E9" s="17">
        <f>D9+0.5</f>
        <v>2.1</v>
      </c>
      <c r="F9" s="17">
        <f>E9+0.7</f>
        <v>2.8</v>
      </c>
      <c r="G9" s="16">
        <f>F9+0.6</f>
        <v>3.4</v>
      </c>
      <c r="H9" s="17">
        <f>G9+0.6</f>
        <v>4</v>
      </c>
      <c r="I9" s="17">
        <f>H9+0.5</f>
        <v>4.5</v>
      </c>
      <c r="J9" s="16">
        <f>I9+0.5</f>
        <v>5</v>
      </c>
      <c r="K9" s="16"/>
      <c r="L9" s="16"/>
      <c r="M9" s="16">
        <f>J9+0.5</f>
        <v>5.5</v>
      </c>
      <c r="N9" s="17">
        <f>M9+0.5</f>
        <v>6</v>
      </c>
      <c r="O9" s="16">
        <f>N9+0.5</f>
        <v>6.5</v>
      </c>
      <c r="P9" s="16">
        <f>O9+0.6</f>
        <v>7.1</v>
      </c>
      <c r="Q9" s="16">
        <f>P9+0.7</f>
        <v>7.8</v>
      </c>
      <c r="R9" s="16">
        <f>Q9+0.8</f>
        <v>8.6</v>
      </c>
      <c r="S9" s="16">
        <f>R9+0.8</f>
        <v>9.4</v>
      </c>
      <c r="T9" s="16">
        <f>S9+3.8</f>
        <v>13.2</v>
      </c>
      <c r="U9" s="16">
        <f>T9+1.5</f>
        <v>14.7</v>
      </c>
      <c r="V9" s="16">
        <f>U9+0.8</f>
        <v>15.5</v>
      </c>
      <c r="W9" s="16">
        <f>V9+1.1</f>
        <v>16.6</v>
      </c>
      <c r="X9" s="16">
        <f>W9+1.5</f>
        <v>18.1</v>
      </c>
      <c r="Y9" s="16">
        <f>X9+0.7</f>
        <v>18.8</v>
      </c>
      <c r="Z9" s="16">
        <f>Y9+0.8</f>
        <v>19.6</v>
      </c>
      <c r="AA9" s="16">
        <f>Z9+0.8</f>
        <v>20.400000000000002</v>
      </c>
      <c r="AB9" s="16">
        <f>AA9+0.9</f>
        <v>21.3</v>
      </c>
      <c r="AC9" s="16"/>
      <c r="AD9" s="16">
        <f>AB9+1.2</f>
        <v>22.5</v>
      </c>
      <c r="AE9" s="16">
        <f>AD9+1.8</f>
        <v>24.3</v>
      </c>
      <c r="AF9" s="16">
        <f>AE9+0.8</f>
        <v>25.1</v>
      </c>
      <c r="AG9" s="16">
        <f>AF9+0.6</f>
        <v>25.700000000000003</v>
      </c>
      <c r="AH9" s="14"/>
      <c r="AI9" s="16">
        <f>AH9+0.6</f>
        <v>0.6</v>
      </c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</row>
    <row r="10" spans="1:35" ht="13.5" hidden="1" outlineLevel="1" thickBot="1">
      <c r="A10" s="18" t="s">
        <v>10</v>
      </c>
      <c r="B10" s="16">
        <v>0.25</v>
      </c>
      <c r="C10" s="12">
        <v>1</v>
      </c>
      <c r="D10" s="12">
        <v>1.9</v>
      </c>
      <c r="E10" s="19">
        <v>2.1</v>
      </c>
      <c r="F10" s="19">
        <v>2.35</v>
      </c>
      <c r="G10" s="16">
        <v>3.1</v>
      </c>
      <c r="H10" s="17">
        <v>3.4</v>
      </c>
      <c r="I10" s="17"/>
      <c r="J10" s="16" t="s">
        <v>47</v>
      </c>
      <c r="K10" s="16">
        <v>4.95</v>
      </c>
      <c r="L10" s="16">
        <v>5.25</v>
      </c>
      <c r="M10" s="16">
        <v>5.8</v>
      </c>
      <c r="N10" s="17">
        <v>6.05</v>
      </c>
      <c r="O10" s="16">
        <v>6.8</v>
      </c>
      <c r="P10" s="16">
        <v>7.5</v>
      </c>
      <c r="Q10" s="16">
        <v>8.4</v>
      </c>
      <c r="R10" s="16">
        <v>9.25</v>
      </c>
      <c r="S10" s="16">
        <v>10.1</v>
      </c>
      <c r="T10" s="16">
        <v>13.9</v>
      </c>
      <c r="U10" s="16">
        <v>15.45</v>
      </c>
      <c r="V10" s="16">
        <v>16.15</v>
      </c>
      <c r="W10" s="16">
        <v>17.15</v>
      </c>
      <c r="X10" s="16">
        <v>18.6</v>
      </c>
      <c r="Y10" s="16">
        <v>19.35</v>
      </c>
      <c r="Z10" s="16">
        <v>20.3</v>
      </c>
      <c r="AA10" s="20">
        <v>21.1</v>
      </c>
      <c r="AB10" s="21">
        <v>21.9</v>
      </c>
      <c r="AC10" s="21">
        <v>22.3</v>
      </c>
      <c r="AD10" s="12">
        <v>23.45</v>
      </c>
      <c r="AE10" s="20">
        <v>24.6</v>
      </c>
      <c r="AF10" s="21">
        <v>25.45</v>
      </c>
      <c r="AG10" s="20">
        <v>26.25</v>
      </c>
      <c r="AH10" s="22"/>
      <c r="AI10" s="20">
        <v>26.25</v>
      </c>
    </row>
    <row r="11" spans="1:49" ht="13.5" outlineLevel="1" thickBot="1">
      <c r="A11" s="18" t="s">
        <v>48</v>
      </c>
      <c r="B11" s="16">
        <v>0.25</v>
      </c>
      <c r="C11" s="16">
        <v>1</v>
      </c>
      <c r="D11" s="16">
        <v>1.9</v>
      </c>
      <c r="E11" s="17">
        <v>2.1</v>
      </c>
      <c r="F11" s="17">
        <v>2.35</v>
      </c>
      <c r="G11" s="16">
        <v>3.1</v>
      </c>
      <c r="H11" s="17">
        <v>3.4</v>
      </c>
      <c r="I11" s="17">
        <f>H11+0.5</f>
        <v>3.9</v>
      </c>
      <c r="J11" s="16">
        <v>4.35</v>
      </c>
      <c r="K11" s="23">
        <f>J11+0.6</f>
        <v>4.949999999999999</v>
      </c>
      <c r="L11" s="23">
        <v>5.25</v>
      </c>
      <c r="M11" s="16">
        <v>0</v>
      </c>
      <c r="N11" s="17">
        <v>0.25</v>
      </c>
      <c r="O11" s="16">
        <v>1</v>
      </c>
      <c r="P11" s="16">
        <v>1.7</v>
      </c>
      <c r="Q11" s="16">
        <v>2.6</v>
      </c>
      <c r="R11" s="16">
        <v>3.45</v>
      </c>
      <c r="S11" s="16">
        <v>4.3</v>
      </c>
      <c r="T11" s="16">
        <v>8.1</v>
      </c>
      <c r="U11" s="16">
        <v>9.65</v>
      </c>
      <c r="V11" s="16">
        <v>10.35</v>
      </c>
      <c r="W11" s="16">
        <v>11.35</v>
      </c>
      <c r="X11" s="16">
        <v>12.8</v>
      </c>
      <c r="Y11" s="16">
        <v>13.55</v>
      </c>
      <c r="Z11" s="16">
        <v>14.5</v>
      </c>
      <c r="AA11" s="20">
        <v>15.3</v>
      </c>
      <c r="AB11" s="21">
        <v>16.1</v>
      </c>
      <c r="AC11" s="21">
        <v>16.5</v>
      </c>
      <c r="AD11" s="12">
        <v>17.65</v>
      </c>
      <c r="AE11" s="20">
        <v>18.8</v>
      </c>
      <c r="AF11" s="21">
        <v>19.65</v>
      </c>
      <c r="AG11" s="20">
        <v>20.45</v>
      </c>
      <c r="AH11" s="24">
        <f>AG11+2.2</f>
        <v>22.65</v>
      </c>
      <c r="AI11" s="20">
        <v>29.5</v>
      </c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35" ht="18.75" customHeight="1">
      <c r="A12" s="25">
        <v>0</v>
      </c>
      <c r="B12" s="26">
        <f>'[1]тарифы'!B7*0</f>
        <v>0</v>
      </c>
      <c r="C12" s="26">
        <f aca="true" t="shared" si="0" ref="C12:L12">B12</f>
        <v>0</v>
      </c>
      <c r="D12" s="27">
        <f t="shared" si="0"/>
        <v>0</v>
      </c>
      <c r="E12" s="27">
        <f t="shared" si="0"/>
        <v>0</v>
      </c>
      <c r="F12" s="26">
        <f t="shared" si="0"/>
        <v>0</v>
      </c>
      <c r="G12" s="27">
        <f t="shared" si="0"/>
        <v>0</v>
      </c>
      <c r="H12" s="26">
        <f t="shared" si="0"/>
        <v>0</v>
      </c>
      <c r="I12" s="26">
        <f t="shared" si="0"/>
        <v>0</v>
      </c>
      <c r="J12" s="27">
        <f t="shared" si="0"/>
        <v>0</v>
      </c>
      <c r="K12" s="27">
        <f t="shared" si="0"/>
        <v>0</v>
      </c>
      <c r="L12" s="26">
        <f t="shared" si="0"/>
        <v>0</v>
      </c>
      <c r="M12" s="26">
        <v>0</v>
      </c>
      <c r="N12" s="26">
        <v>4</v>
      </c>
      <c r="O12" s="27">
        <v>4</v>
      </c>
      <c r="P12" s="26">
        <v>4</v>
      </c>
      <c r="Q12" s="26">
        <v>4</v>
      </c>
      <c r="R12" s="26">
        <v>4</v>
      </c>
      <c r="S12" s="26">
        <v>4</v>
      </c>
      <c r="T12" s="28">
        <v>5</v>
      </c>
      <c r="U12" s="28">
        <v>5</v>
      </c>
      <c r="V12" s="29">
        <v>5</v>
      </c>
      <c r="W12" s="29">
        <v>5</v>
      </c>
      <c r="X12" s="28">
        <v>5</v>
      </c>
      <c r="Y12" s="28">
        <v>5</v>
      </c>
      <c r="Z12" s="28">
        <v>6</v>
      </c>
      <c r="AA12" s="29">
        <v>6</v>
      </c>
      <c r="AB12" s="29">
        <v>6</v>
      </c>
      <c r="AC12" s="29">
        <v>7</v>
      </c>
      <c r="AD12" s="29">
        <v>7</v>
      </c>
      <c r="AE12" s="28">
        <v>8</v>
      </c>
      <c r="AF12" s="28">
        <v>8</v>
      </c>
      <c r="AG12" s="29">
        <v>8</v>
      </c>
      <c r="AH12" s="30">
        <f>IF(ROUND((AH11)*'[1]тарифы'!$B$5,0)&lt;='[1]тарифы'!$B$8,'[1]тарифы'!$B$8,ROUND((AH11)*'[1]тарифы'!$B$5,0))</f>
        <v>9</v>
      </c>
      <c r="AI12" s="28">
        <f>IF(ROUND((AI11)*'[1]тарифы'!$B$5,0)&lt;='[1]тарифы'!$B$8,'[1]тарифы'!$B$8,ROUND((AI11)*'[1]тарифы'!$B$5,0))</f>
        <v>12</v>
      </c>
    </row>
    <row r="13" spans="1:35" ht="18.75" customHeight="1">
      <c r="A13" s="26"/>
      <c r="B13" s="25">
        <v>0</v>
      </c>
      <c r="C13" s="26">
        <f>C12</f>
        <v>0</v>
      </c>
      <c r="D13" s="27">
        <f aca="true" t="shared" si="1" ref="D13:I13">C13</f>
        <v>0</v>
      </c>
      <c r="E13" s="27">
        <f t="shared" si="1"/>
        <v>0</v>
      </c>
      <c r="F13" s="26">
        <f t="shared" si="1"/>
        <v>0</v>
      </c>
      <c r="G13" s="27">
        <f t="shared" si="1"/>
        <v>0</v>
      </c>
      <c r="H13" s="26">
        <f t="shared" si="1"/>
        <v>0</v>
      </c>
      <c r="I13" s="26">
        <f t="shared" si="1"/>
        <v>0</v>
      </c>
      <c r="J13" s="27">
        <f aca="true" t="shared" si="2" ref="J13:J18">H13</f>
        <v>0</v>
      </c>
      <c r="K13" s="27">
        <f aca="true" t="shared" si="3" ref="K13:L19">J13</f>
        <v>0</v>
      </c>
      <c r="L13" s="26">
        <f t="shared" si="3"/>
        <v>0</v>
      </c>
      <c r="M13" s="51">
        <v>0</v>
      </c>
      <c r="N13" s="26">
        <v>0</v>
      </c>
      <c r="O13" s="27">
        <v>4</v>
      </c>
      <c r="P13" s="26">
        <v>4</v>
      </c>
      <c r="Q13" s="26">
        <v>4</v>
      </c>
      <c r="R13" s="26">
        <v>4</v>
      </c>
      <c r="S13" s="26">
        <v>4</v>
      </c>
      <c r="T13" s="28">
        <v>5</v>
      </c>
      <c r="U13" s="28">
        <v>5</v>
      </c>
      <c r="V13" s="28">
        <v>5</v>
      </c>
      <c r="W13" s="29">
        <v>5</v>
      </c>
      <c r="X13" s="29">
        <v>5</v>
      </c>
      <c r="Y13" s="28">
        <v>5</v>
      </c>
      <c r="Z13" s="28">
        <v>6</v>
      </c>
      <c r="AA13" s="28">
        <v>6</v>
      </c>
      <c r="AB13" s="29">
        <v>6</v>
      </c>
      <c r="AC13" s="29">
        <v>7</v>
      </c>
      <c r="AD13" s="29">
        <v>7</v>
      </c>
      <c r="AE13" s="28">
        <v>7</v>
      </c>
      <c r="AF13" s="28">
        <v>8</v>
      </c>
      <c r="AG13" s="28">
        <v>8</v>
      </c>
      <c r="AH13" s="30">
        <f>IF(ROUND((AH11-$B$11)*'[1]тарифы'!$B$5,0)&lt;='[1]тарифы'!$B$8,'[1]тарифы'!$B$8,ROUND((AH11-$B$11)*'[1]тарифы'!$B$5,0))</f>
        <v>9</v>
      </c>
      <c r="AI13" s="28">
        <f>IF(ROUND((AI11-$B$11)*'[1]тарифы'!$B$5,0)&lt;='[1]тарифы'!$B$8,'[1]тарифы'!$B$8,ROUND((AI11-$B$11)*'[1]тарифы'!$B$5,0))</f>
        <v>12</v>
      </c>
    </row>
    <row r="14" spans="1:35" ht="18.75" customHeight="1">
      <c r="A14" s="26"/>
      <c r="B14" s="26"/>
      <c r="C14" s="25">
        <v>0</v>
      </c>
      <c r="D14" s="27">
        <f>D13</f>
        <v>0</v>
      </c>
      <c r="E14" s="27">
        <f>D14</f>
        <v>0</v>
      </c>
      <c r="F14" s="26">
        <f>E14</f>
        <v>0</v>
      </c>
      <c r="G14" s="27">
        <f>F14</f>
        <v>0</v>
      </c>
      <c r="H14" s="26">
        <f>G14</f>
        <v>0</v>
      </c>
      <c r="I14" s="26">
        <f>H14</f>
        <v>0</v>
      </c>
      <c r="J14" s="27">
        <f t="shared" si="2"/>
        <v>0</v>
      </c>
      <c r="K14" s="27">
        <f t="shared" si="3"/>
        <v>0</v>
      </c>
      <c r="L14" s="26">
        <f t="shared" si="3"/>
        <v>0</v>
      </c>
      <c r="M14" s="51">
        <v>0</v>
      </c>
      <c r="N14" s="51">
        <v>0</v>
      </c>
      <c r="O14" s="27">
        <v>0</v>
      </c>
      <c r="P14" s="26">
        <v>4</v>
      </c>
      <c r="Q14" s="26">
        <v>4</v>
      </c>
      <c r="R14" s="26">
        <v>4</v>
      </c>
      <c r="S14" s="26">
        <v>4</v>
      </c>
      <c r="T14" s="29">
        <v>5</v>
      </c>
      <c r="U14" s="28">
        <v>5</v>
      </c>
      <c r="V14" s="28">
        <v>5</v>
      </c>
      <c r="W14" s="29">
        <v>5</v>
      </c>
      <c r="X14" s="29">
        <v>5</v>
      </c>
      <c r="Y14" s="29">
        <v>5</v>
      </c>
      <c r="Z14" s="28">
        <v>5</v>
      </c>
      <c r="AA14" s="28">
        <v>6</v>
      </c>
      <c r="AB14" s="28">
        <v>6</v>
      </c>
      <c r="AC14" s="29">
        <v>6</v>
      </c>
      <c r="AD14" s="29">
        <v>7</v>
      </c>
      <c r="AE14" s="28">
        <v>7</v>
      </c>
      <c r="AF14" s="28">
        <v>8</v>
      </c>
      <c r="AG14" s="28">
        <v>8</v>
      </c>
      <c r="AH14" s="30">
        <f>IF(ROUND((AH11-$C$11)*'[1]тарифы'!$B$5,0)&lt;='[1]тарифы'!$B$8,'[1]тарифы'!$B$8,ROUND((AH11-$C$11)*'[1]тарифы'!$B$5,0))</f>
        <v>9</v>
      </c>
      <c r="AI14" s="28">
        <f>IF(ROUND((AI11-$C$11)*'[1]тарифы'!$B$5,0)&lt;='[1]тарифы'!$B$8,'[1]тарифы'!$B$8,ROUND((AI11-$C$11)*'[1]тарифы'!$B$5,0))</f>
        <v>12</v>
      </c>
    </row>
    <row r="15" spans="1:35" ht="18.75" customHeight="1">
      <c r="A15" s="26"/>
      <c r="B15" s="26"/>
      <c r="C15" s="26"/>
      <c r="D15" s="27">
        <v>0</v>
      </c>
      <c r="E15" s="27">
        <f>E14</f>
        <v>0</v>
      </c>
      <c r="F15" s="26">
        <f>E15</f>
        <v>0</v>
      </c>
      <c r="G15" s="27">
        <f>F15</f>
        <v>0</v>
      </c>
      <c r="H15" s="26">
        <f>G15</f>
        <v>0</v>
      </c>
      <c r="I15" s="26">
        <f>H15</f>
        <v>0</v>
      </c>
      <c r="J15" s="27">
        <f t="shared" si="2"/>
        <v>0</v>
      </c>
      <c r="K15" s="27">
        <f t="shared" si="3"/>
        <v>0</v>
      </c>
      <c r="L15" s="26">
        <f t="shared" si="3"/>
        <v>0</v>
      </c>
      <c r="M15" s="51">
        <v>0</v>
      </c>
      <c r="N15" s="51">
        <v>0</v>
      </c>
      <c r="O15" s="52">
        <v>0</v>
      </c>
      <c r="P15" s="26">
        <v>0</v>
      </c>
      <c r="Q15" s="26">
        <v>4</v>
      </c>
      <c r="R15" s="26">
        <v>4</v>
      </c>
      <c r="S15" s="26">
        <v>4</v>
      </c>
      <c r="T15" s="29">
        <v>5</v>
      </c>
      <c r="U15" s="29">
        <v>5</v>
      </c>
      <c r="V15" s="28">
        <v>5</v>
      </c>
      <c r="W15" s="28">
        <v>5</v>
      </c>
      <c r="X15" s="29">
        <v>5</v>
      </c>
      <c r="Y15" s="29">
        <v>5</v>
      </c>
      <c r="Z15" s="29">
        <v>5</v>
      </c>
      <c r="AA15" s="28">
        <v>5</v>
      </c>
      <c r="AB15" s="28">
        <v>6</v>
      </c>
      <c r="AC15" s="28">
        <v>6</v>
      </c>
      <c r="AD15" s="29">
        <v>6</v>
      </c>
      <c r="AE15" s="29">
        <v>7</v>
      </c>
      <c r="AF15" s="28">
        <v>7</v>
      </c>
      <c r="AG15" s="28">
        <v>8</v>
      </c>
      <c r="AH15" s="30">
        <f>IF(ROUND((AH11-$D$11)*'[1]тарифы'!$B$5,0)&lt;='[1]тарифы'!$B$8,'[1]тарифы'!$B$8,ROUND((AH11-$D$11)*'[1]тарифы'!$B$5,0))</f>
        <v>8</v>
      </c>
      <c r="AI15" s="29">
        <f>IF(ROUND((AI11-$D$11)*'[1]тарифы'!$B$5,0)&lt;='[1]тарифы'!$B$8,'[1]тарифы'!$B$8,ROUND((AI11-$D$11)*'[1]тарифы'!$B$5,0))</f>
        <v>11</v>
      </c>
    </row>
    <row r="16" spans="1:35" ht="18.75" customHeight="1">
      <c r="A16" s="26"/>
      <c r="B16" s="26"/>
      <c r="C16" s="26"/>
      <c r="D16" s="26"/>
      <c r="E16" s="27">
        <v>0</v>
      </c>
      <c r="F16" s="26">
        <f>F15</f>
        <v>0</v>
      </c>
      <c r="G16" s="27">
        <f>F16</f>
        <v>0</v>
      </c>
      <c r="H16" s="26">
        <f>G16</f>
        <v>0</v>
      </c>
      <c r="I16" s="26">
        <f>H16</f>
        <v>0</v>
      </c>
      <c r="J16" s="27">
        <f t="shared" si="2"/>
        <v>0</v>
      </c>
      <c r="K16" s="27">
        <f t="shared" si="3"/>
        <v>0</v>
      </c>
      <c r="L16" s="26">
        <f t="shared" si="3"/>
        <v>0</v>
      </c>
      <c r="M16" s="51">
        <v>0</v>
      </c>
      <c r="N16" s="51">
        <v>0</v>
      </c>
      <c r="O16" s="52">
        <v>0</v>
      </c>
      <c r="P16" s="51">
        <v>0</v>
      </c>
      <c r="Q16" s="26">
        <v>0</v>
      </c>
      <c r="R16" s="26">
        <v>4</v>
      </c>
      <c r="S16" s="26">
        <v>4</v>
      </c>
      <c r="T16" s="29">
        <v>5</v>
      </c>
      <c r="U16" s="29">
        <v>5</v>
      </c>
      <c r="V16" s="28">
        <v>5</v>
      </c>
      <c r="W16" s="28">
        <v>5</v>
      </c>
      <c r="X16" s="29">
        <v>5</v>
      </c>
      <c r="Y16" s="29">
        <v>5</v>
      </c>
      <c r="Z16" s="29">
        <v>5</v>
      </c>
      <c r="AA16" s="28">
        <v>5</v>
      </c>
      <c r="AB16" s="28">
        <v>5</v>
      </c>
      <c r="AC16" s="28">
        <v>6</v>
      </c>
      <c r="AD16" s="29">
        <v>6</v>
      </c>
      <c r="AE16" s="29">
        <v>7</v>
      </c>
      <c r="AF16" s="29">
        <v>7</v>
      </c>
      <c r="AG16" s="28">
        <v>7</v>
      </c>
      <c r="AH16" s="30">
        <f>IF(ROUND((AH11-$E$11)*'[1]тарифы'!$B$5,0)&lt;='[1]тарифы'!$B$8,'[1]тарифы'!$B$8,ROUND((AH11-$E$11)*'[1]тарифы'!$B$5,0))</f>
        <v>8</v>
      </c>
      <c r="AI16" s="29">
        <f>IF(ROUND((AI11-$E$11)*'[1]тарифы'!$B$5,0)&lt;='[1]тарифы'!$B$8,'[1]тарифы'!$B$8,ROUND((AI11-$E$11)*'[1]тарифы'!$B$5,0))</f>
        <v>11</v>
      </c>
    </row>
    <row r="17" spans="1:35" ht="18.75" customHeight="1">
      <c r="A17" s="26"/>
      <c r="B17" s="26"/>
      <c r="C17" s="26"/>
      <c r="D17" s="26"/>
      <c r="E17" s="26"/>
      <c r="F17" s="25">
        <v>0</v>
      </c>
      <c r="G17" s="27">
        <f>G16</f>
        <v>0</v>
      </c>
      <c r="H17" s="26">
        <f>G17</f>
        <v>0</v>
      </c>
      <c r="I17" s="26">
        <f>H17</f>
        <v>0</v>
      </c>
      <c r="J17" s="27">
        <f t="shared" si="2"/>
        <v>0</v>
      </c>
      <c r="K17" s="27">
        <f t="shared" si="3"/>
        <v>0</v>
      </c>
      <c r="L17" s="26">
        <f t="shared" si="3"/>
        <v>0</v>
      </c>
      <c r="M17" s="51">
        <v>0</v>
      </c>
      <c r="N17" s="51">
        <v>0</v>
      </c>
      <c r="O17" s="52">
        <v>0</v>
      </c>
      <c r="P17" s="51">
        <v>0</v>
      </c>
      <c r="Q17" s="51">
        <v>0</v>
      </c>
      <c r="R17" s="26">
        <v>0</v>
      </c>
      <c r="S17" s="26">
        <v>4</v>
      </c>
      <c r="T17" s="29">
        <v>5</v>
      </c>
      <c r="U17" s="29">
        <v>5</v>
      </c>
      <c r="V17" s="28">
        <v>5</v>
      </c>
      <c r="W17" s="28">
        <v>5</v>
      </c>
      <c r="X17" s="29">
        <v>5</v>
      </c>
      <c r="Y17" s="29">
        <v>5</v>
      </c>
      <c r="Z17" s="29">
        <v>5</v>
      </c>
      <c r="AA17" s="28">
        <v>5</v>
      </c>
      <c r="AB17" s="28">
        <v>5</v>
      </c>
      <c r="AC17" s="28">
        <v>5</v>
      </c>
      <c r="AD17" s="29">
        <v>6</v>
      </c>
      <c r="AE17" s="29">
        <v>6</v>
      </c>
      <c r="AF17" s="29">
        <v>7</v>
      </c>
      <c r="AG17" s="28">
        <v>7</v>
      </c>
      <c r="AH17" s="30">
        <f>IF(ROUND((AH11-$F$11)*'[1]тарифы'!$B$5,0)&lt;='[1]тарифы'!$B$8,'[1]тарифы'!$B$8,ROUND((AH11-$F$11)*'[1]тарифы'!$B$5,0))</f>
        <v>8</v>
      </c>
      <c r="AI17" s="29">
        <f>IF(ROUND((AI11-$F$11)*'[1]тарифы'!$B$5,0)&lt;='[1]тарифы'!$B$8,'[1]тарифы'!$B$8,ROUND((AI11-$F$11)*'[1]тарифы'!$B$5,0))</f>
        <v>11</v>
      </c>
    </row>
    <row r="18" spans="1:35" ht="18.75" customHeight="1" hidden="1" outlineLevel="1">
      <c r="A18" s="26"/>
      <c r="B18" s="26"/>
      <c r="C18" s="26"/>
      <c r="D18" s="26"/>
      <c r="E18" s="26"/>
      <c r="F18" s="26"/>
      <c r="G18" s="27">
        <v>0</v>
      </c>
      <c r="H18" s="26">
        <f>H17</f>
        <v>0</v>
      </c>
      <c r="I18" s="26">
        <f>H18</f>
        <v>0</v>
      </c>
      <c r="J18" s="27">
        <f t="shared" si="2"/>
        <v>0</v>
      </c>
      <c r="K18" s="27">
        <f t="shared" si="3"/>
        <v>0</v>
      </c>
      <c r="L18" s="26">
        <f t="shared" si="3"/>
        <v>0</v>
      </c>
      <c r="M18" s="51">
        <f aca="true" t="shared" si="4" ref="M18:R21">L18</f>
        <v>0</v>
      </c>
      <c r="N18" s="51">
        <f t="shared" si="4"/>
        <v>0</v>
      </c>
      <c r="O18" s="52">
        <f t="shared" si="4"/>
        <v>0</v>
      </c>
      <c r="P18" s="51">
        <f t="shared" si="4"/>
        <v>0</v>
      </c>
      <c r="Q18" s="51">
        <f t="shared" si="4"/>
        <v>0</v>
      </c>
      <c r="R18" s="51">
        <f t="shared" si="4"/>
        <v>0</v>
      </c>
      <c r="S18" s="26">
        <f>'[1]тарифы'!B7</f>
        <v>4</v>
      </c>
      <c r="T18" s="29">
        <f>IF(ROUND((T11-$R$11)*'[1]тарифы'!$B$5,0)&lt;='[1]тарифы'!$B$8,'[1]тарифы'!$B$8,ROUND((T11-$R$11)*'[1]тарифы'!$B$5,0))</f>
        <v>5</v>
      </c>
      <c r="U18" s="29">
        <f>IF(ROUND((U11-$R$11)*'[1]тарифы'!$B$5,0)&lt;='[1]тарифы'!$B$8,'[1]тарифы'!$B$8,ROUND((U11-$R$11)*'[1]тарифы'!$B$5,0))</f>
        <v>5</v>
      </c>
      <c r="V18" s="29">
        <f>IF(ROUND((V11-$R$11)*'[1]тарифы'!$B$5,0)&lt;='[1]тарифы'!$B$8,'[1]тарифы'!$B$8,ROUND((V11-$R$11)*'[1]тарифы'!$B$5,0))</f>
        <v>5</v>
      </c>
      <c r="W18" s="28">
        <f>IF(ROUND((W11-$R$11)*'[1]тарифы'!$B$5,0)&lt;='[1]тарифы'!$B$8,'[1]тарифы'!$B$8,ROUND((W11-$R$11)*'[1]тарифы'!$B$5,0))</f>
        <v>5</v>
      </c>
      <c r="X18" s="28">
        <f>IF(ROUND((X11-$R$11)*'[1]тарифы'!$B$5,0)&lt;='[1]тарифы'!$B$8,'[1]тарифы'!$B$8,ROUND((X11-$R$11)*'[1]тарифы'!$B$5,0))</f>
        <v>5</v>
      </c>
      <c r="Y18" s="29">
        <f>IF(ROUND((Y11-$R$11)*'[1]тарифы'!$B$5,0)&lt;='[1]тарифы'!$B$8,'[1]тарифы'!$B$8,ROUND((Y11-$R$11)*'[1]тарифы'!$B$5,0))</f>
        <v>5</v>
      </c>
      <c r="Z18" s="29">
        <f>IF(ROUND((Z11-$R$11)*'[1]тарифы'!$B$5,0)&lt;='[1]тарифы'!$B$8,'[1]тарифы'!$B$8,ROUND((Z11-$R$11)*'[1]тарифы'!$B$5,0))</f>
        <v>5</v>
      </c>
      <c r="AA18" s="29">
        <f>IF(ROUND((AA11-$R$11)*'[1]тарифы'!$B$5,0)&lt;='[1]тарифы'!$B$8,'[1]тарифы'!$B$8,ROUND((AA11-$R$11)*'[1]тарифы'!$B$5,0))</f>
        <v>5</v>
      </c>
      <c r="AB18" s="28">
        <f>IF(ROUND((AB11-$R$11)*'[1]тарифы'!$B$5,0)&lt;='[1]тарифы'!$B$8,'[1]тарифы'!$B$8,ROUND((AB11-$R$11)*'[1]тарифы'!$B$5,0))</f>
        <v>5</v>
      </c>
      <c r="AC18" s="28">
        <f>IF(ROUND((AC11-$R$11)*'[1]тарифы'!$B$5,0)&lt;='[1]тарифы'!$B$8,'[1]тарифы'!$B$8,ROUND((AC11-$R$11)*'[1]тарифы'!$B$5,0))</f>
        <v>5</v>
      </c>
      <c r="AD18" s="28">
        <f>IF(ROUND((AD11-$R$11)*'[1]тарифы'!$B$5,0)&lt;='[1]тарифы'!$B$8,'[1]тарифы'!$B$8,ROUND((AD11-$R$11)*'[1]тарифы'!$B$5,0))</f>
        <v>6</v>
      </c>
      <c r="AE18" s="29">
        <f>IF(ROUND((AE11-$R$11)*'[1]тарифы'!$B$5,0)&lt;='[1]тарифы'!$B$8,'[1]тарифы'!$B$8,ROUND((AE11-$R$11)*'[1]тарифы'!$B$5,0))</f>
        <v>6</v>
      </c>
      <c r="AF18" s="29">
        <f>IF(ROUND((AF11-$R$11)*'[1]тарифы'!$B$5,0)&lt;='[1]тарифы'!$B$8,'[1]тарифы'!$B$8,ROUND((AF11-$R$11)*'[1]тарифы'!$B$5,0))</f>
        <v>7</v>
      </c>
      <c r="AG18" s="29">
        <f>IF(ROUND((AG11-$R$11)*'[1]тарифы'!$B$5,0)&lt;='[1]тарифы'!$B$8,'[1]тарифы'!$B$8,ROUND((AG11-$R$11)*'[1]тарифы'!$B$5,0))</f>
        <v>7</v>
      </c>
      <c r="AH18" s="30">
        <f>IF(ROUND((AH11-$G$11)*'[1]тарифы'!$B$5,0)&lt;='[1]тарифы'!$B$8,'[1]тарифы'!$B$8,ROUND((AH11-$G$11)*'[1]тарифы'!$B$5,0))</f>
        <v>8</v>
      </c>
      <c r="AI18" s="29">
        <f>IF(ROUND((AI11-$G$11)*'[1]тарифы'!$B$5,0)&lt;='[1]тарифы'!$B$8,'[1]тарифы'!$B$8,ROUND((AI11-$G$11)*'[1]тарифы'!$B$5,0))</f>
        <v>11</v>
      </c>
    </row>
    <row r="19" spans="1:35" ht="18.75" customHeight="1" hidden="1" outlineLevel="1">
      <c r="A19" s="26"/>
      <c r="B19" s="26"/>
      <c r="C19" s="26"/>
      <c r="D19" s="26"/>
      <c r="E19" s="26"/>
      <c r="F19" s="26"/>
      <c r="G19" s="26"/>
      <c r="H19" s="26">
        <v>0</v>
      </c>
      <c r="I19" s="26">
        <f>I18</f>
        <v>0</v>
      </c>
      <c r="J19" s="27">
        <f>J18</f>
        <v>0</v>
      </c>
      <c r="K19" s="27">
        <f t="shared" si="3"/>
        <v>0</v>
      </c>
      <c r="L19" s="26">
        <f t="shared" si="3"/>
        <v>0</v>
      </c>
      <c r="M19" s="51">
        <f t="shared" si="4"/>
        <v>0</v>
      </c>
      <c r="N19" s="51">
        <f t="shared" si="4"/>
        <v>0</v>
      </c>
      <c r="O19" s="52">
        <f t="shared" si="4"/>
        <v>0</v>
      </c>
      <c r="P19" s="51">
        <f t="shared" si="4"/>
        <v>0</v>
      </c>
      <c r="Q19" s="51">
        <f t="shared" si="4"/>
        <v>0</v>
      </c>
      <c r="R19" s="51">
        <f t="shared" si="4"/>
        <v>0</v>
      </c>
      <c r="S19" s="26">
        <f aca="true" t="shared" si="5" ref="S19:S27">R19</f>
        <v>0</v>
      </c>
      <c r="T19" s="29">
        <f>IF(ROUND((T11-$H$11)*'[1]тарифы'!$B$5,0)&lt;='[1]тарифы'!$B$8,'[1]тарифы'!$B$8,ROUND((T11-$H$11)*'[1]тарифы'!$B$5,0))</f>
        <v>5</v>
      </c>
      <c r="U19" s="29">
        <f>IF(ROUND((U11-$H$11)*'[1]тарифы'!$B$5,0)&lt;='[1]тарифы'!$B$8,'[1]тарифы'!$B$8,ROUND((U11-$H$11)*'[1]тарифы'!$B$5,0))</f>
        <v>5</v>
      </c>
      <c r="V19" s="29">
        <f>IF(ROUND((V11-$H$11)*'[1]тарифы'!$B$5,0)&lt;='[1]тарифы'!$B$8,'[1]тарифы'!$B$8,ROUND((V11-$H$11)*'[1]тарифы'!$B$5,0))</f>
        <v>5</v>
      </c>
      <c r="W19" s="28">
        <f>IF(ROUND((W11-$H$11)*'[1]тарифы'!$B$5,0)&lt;='[1]тарифы'!$B$8,'[1]тарифы'!$B$8,ROUND((W11-$H$11)*'[1]тарифы'!$B$5,0))</f>
        <v>5</v>
      </c>
      <c r="X19" s="28">
        <f>IF(ROUND((X11-$H$11)*'[1]тарифы'!$B$5,0)&lt;='[1]тарифы'!$B$8,'[1]тарифы'!$B$8,ROUND((X11-$H$11)*'[1]тарифы'!$B$5,0))</f>
        <v>5</v>
      </c>
      <c r="Y19" s="28">
        <f>IF(ROUND((Y11-$H$11)*'[1]тарифы'!$B$5,0)&lt;='[1]тарифы'!$B$8,'[1]тарифы'!$B$8,ROUND((Y11-$H$11)*'[1]тарифы'!$B$5,0))</f>
        <v>5</v>
      </c>
      <c r="Z19" s="29">
        <f>IF(ROUND((Z11-$H$11)*'[1]тарифы'!$B$5,0)&lt;='[1]тарифы'!$B$8,'[1]тарифы'!$B$8,ROUND((Z11-$H$11)*'[1]тарифы'!$B$5,0))</f>
        <v>5</v>
      </c>
      <c r="AA19" s="29">
        <f>IF(ROUND((AA11-$H$11)*'[1]тарифы'!$B$5,0)&lt;='[1]тарифы'!$B$8,'[1]тарифы'!$B$8,ROUND((AA11-$H$11)*'[1]тарифы'!$B$5,0))</f>
        <v>5</v>
      </c>
      <c r="AB19" s="29">
        <f>IF(ROUND((AB11-$H$11)*'[1]тарифы'!$B$5,0)&lt;='[1]тарифы'!$B$8,'[1]тарифы'!$B$8,ROUND((AB11-$H$11)*'[1]тарифы'!$B$5,0))</f>
        <v>5</v>
      </c>
      <c r="AC19" s="28">
        <f>IF(ROUND((AC11-$H$11)*'[1]тарифы'!$B$5,0)&lt;='[1]тарифы'!$B$8,'[1]тарифы'!$B$8,ROUND((AC11-$H$11)*'[1]тарифы'!$B$5,0))</f>
        <v>5</v>
      </c>
      <c r="AD19" s="28">
        <f>IF(ROUND((AD11-$H$11)*'[1]тарифы'!$B$5,0)&lt;='[1]тарифы'!$B$8,'[1]тарифы'!$B$8,ROUND((AD11-$H$11)*'[1]тарифы'!$B$5,0))</f>
        <v>6</v>
      </c>
      <c r="AE19" s="29">
        <f>IF(ROUND((AE11-$H$11)*'[1]тарифы'!$B$5,0)&lt;='[1]тарифы'!$B$8,'[1]тарифы'!$B$8,ROUND((AE11-$H$11)*'[1]тарифы'!$B$5,0))</f>
        <v>6</v>
      </c>
      <c r="AF19" s="29">
        <f>IF(ROUND((AF11-$H$11)*'[1]тарифы'!$B$5,0)&lt;='[1]тарифы'!$B$8,'[1]тарифы'!$B$8,ROUND((AF11-$H$11)*'[1]тарифы'!$B$5,0))</f>
        <v>7</v>
      </c>
      <c r="AG19" s="29">
        <f>IF(ROUND((AG11-$H$11)*'[1]тарифы'!$B$5,0)&lt;='[1]тарифы'!$B$8,'[1]тарифы'!$B$8,ROUND((AG11-$H$11)*'[1]тарифы'!$B$5,0))</f>
        <v>7</v>
      </c>
      <c r="AH19" s="30">
        <f>IF(ROUND((AH11-$H$11)*'[1]тарифы'!$B$5,0)&lt;='[1]тарифы'!$B$8,'[1]тарифы'!$B$8,ROUND((AH11-$H$11)*'[1]тарифы'!$B$5,0))</f>
        <v>8</v>
      </c>
      <c r="AI19" s="29">
        <f>IF(ROUND((AI11-$H$11)*'[1]тарифы'!$B$5,0)&lt;='[1]тарифы'!$B$8,'[1]тарифы'!$B$8,ROUND((AI11-$H$11)*'[1]тарифы'!$B$5,0))</f>
        <v>11</v>
      </c>
    </row>
    <row r="20" spans="1:35" ht="18.75" customHeight="1" hidden="1" outlineLevel="1">
      <c r="A20" s="26"/>
      <c r="B20" s="26"/>
      <c r="C20" s="26"/>
      <c r="D20" s="26"/>
      <c r="E20" s="26"/>
      <c r="F20" s="26"/>
      <c r="G20" s="26"/>
      <c r="H20" s="26"/>
      <c r="I20" s="26">
        <f>H19</f>
        <v>0</v>
      </c>
      <c r="J20" s="27">
        <f>J19</f>
        <v>0</v>
      </c>
      <c r="K20" s="27">
        <f>K19</f>
        <v>0</v>
      </c>
      <c r="L20" s="26">
        <f>K20</f>
        <v>0</v>
      </c>
      <c r="M20" s="51">
        <f t="shared" si="4"/>
        <v>0</v>
      </c>
      <c r="N20" s="51">
        <f t="shared" si="4"/>
        <v>0</v>
      </c>
      <c r="O20" s="52">
        <f t="shared" si="4"/>
        <v>0</v>
      </c>
      <c r="P20" s="51">
        <f t="shared" si="4"/>
        <v>0</v>
      </c>
      <c r="Q20" s="51">
        <f t="shared" si="4"/>
        <v>0</v>
      </c>
      <c r="R20" s="51">
        <f t="shared" si="4"/>
        <v>0</v>
      </c>
      <c r="S20" s="51">
        <f t="shared" si="5"/>
        <v>0</v>
      </c>
      <c r="T20" s="29">
        <f>IF(ROUND((T11-$I$11)*'[1]тарифы'!$B$5,0)&lt;='[1]тарифы'!$B$8,'[1]тарифы'!$B$8,ROUND((T11-$I$11)*'[1]тарифы'!$B$5,0))*0</f>
        <v>0</v>
      </c>
      <c r="U20" s="29">
        <f>IF(ROUND((U11-$I$11)*'[1]тарифы'!$B$5,0)&lt;='[1]тарифы'!$B$8,'[1]тарифы'!$B$8,ROUND((U11-$I$11)*'[1]тарифы'!$B$5,0))</f>
        <v>5</v>
      </c>
      <c r="V20" s="29">
        <f>IF(ROUND((V11-$I$11)*'[1]тарифы'!$B$5,0)&lt;='[1]тарифы'!$B$8,'[1]тарифы'!$B$8,ROUND((V11-$I$11)*'[1]тарифы'!$B$5,0))</f>
        <v>5</v>
      </c>
      <c r="W20" s="29">
        <f>IF(ROUND((W11-$I$11)*'[1]тарифы'!$B$5,0)&lt;='[1]тарифы'!$B$8,'[1]тарифы'!$B$8,ROUND((W11-$I$11)*'[1]тарифы'!$B$5,0))</f>
        <v>5</v>
      </c>
      <c r="X20" s="28">
        <f>IF(ROUND((X11-$I$11)*'[1]тарифы'!$B$5,0)&lt;='[1]тарифы'!$B$8,'[1]тарифы'!$B$8,ROUND((X11-$I$11)*'[1]тарифы'!$B$5,0))</f>
        <v>5</v>
      </c>
      <c r="Y20" s="28">
        <f>IF(ROUND((Y11-$I$11)*'[1]тарифы'!$B$5,0)&lt;='[1]тарифы'!$B$8,'[1]тарифы'!$B$8,ROUND((Y11-$I$11)*'[1]тарифы'!$B$5,0))</f>
        <v>5</v>
      </c>
      <c r="Z20" s="29">
        <f>IF(ROUND((Z11-$I$11)*'[1]тарифы'!$B$5,0)&lt;='[1]тарифы'!$B$8,'[1]тарифы'!$B$8,ROUND((Z11-$I$11)*'[1]тарифы'!$B$5,0))</f>
        <v>5</v>
      </c>
      <c r="AA20" s="29">
        <f>IF(ROUND((AA11-$I$11)*'[1]тарифы'!$B$5,0)&lt;='[1]тарифы'!$B$8,'[1]тарифы'!$B$8,ROUND((AA11-$I$11)*'[1]тарифы'!$B$5,0))</f>
        <v>5</v>
      </c>
      <c r="AB20" s="29">
        <f>IF(ROUND((AB11-$I$11)*'[1]тарифы'!$B$5,0)&lt;='[1]тарифы'!$B$8,'[1]тарифы'!$B$8,ROUND((AB11-$I$11)*'[1]тарифы'!$B$5,0))</f>
        <v>5</v>
      </c>
      <c r="AC20" s="29">
        <f>IF(ROUND((AC11-$I$11)*'[1]тарифы'!$B$5,0)&lt;='[1]тарифы'!$B$8,'[1]тарифы'!$B$8,ROUND((AC11-$I$11)*'[1]тарифы'!$B$5,0))</f>
        <v>5</v>
      </c>
      <c r="AD20" s="28">
        <f>IF(ROUND((AD11-$I$11)*'[1]тарифы'!$B$5,0)&lt;='[1]тарифы'!$B$8,'[1]тарифы'!$B$8,ROUND((AD11-$I$11)*'[1]тарифы'!$B$5,0))</f>
        <v>6</v>
      </c>
      <c r="AE20" s="28">
        <f>IF(ROUND((AE11-$I$11)*'[1]тарифы'!$B$5,0)&lt;='[1]тарифы'!$B$8,'[1]тарифы'!$B$8,ROUND((AE11-$I$11)*'[1]тарифы'!$B$5,0))</f>
        <v>6</v>
      </c>
      <c r="AF20" s="29">
        <f>IF(ROUND((AF11-$I$11)*'[1]тарифы'!$B$5,0)&lt;='[1]тарифы'!$B$8,'[1]тарифы'!$B$8,ROUND((AF11-$I$11)*'[1]тарифы'!$B$5,0))</f>
        <v>6</v>
      </c>
      <c r="AG20" s="29">
        <f>IF(ROUND((AG11-$I$11)*'[1]тарифы'!$B$5,0)&lt;='[1]тарифы'!$B$8,'[1]тарифы'!$B$8,ROUND((AG11-$I$11)*'[1]тарифы'!$B$5,0))</f>
        <v>7</v>
      </c>
      <c r="AH20" s="29">
        <f>IF(ROUND((AH11-$I$11)*'[1]тарифы'!$B$5,0)&lt;='[1]тарифы'!$B$8,'[1]тарифы'!$B$8,ROUND((AH11-$I$11)*'[1]тарифы'!$B$5,0))</f>
        <v>8</v>
      </c>
      <c r="AI20" s="28">
        <f>IF(ROUND((AI11-$I$11)*'[1]тарифы'!$B$5,0)&lt;='[1]тарифы'!$B$8,'[1]тарифы'!$B$8,ROUND((AI11-$I$11)*'[1]тарифы'!$B$5,0))</f>
        <v>10</v>
      </c>
    </row>
    <row r="21" spans="1:35" ht="18.75" customHeight="1" hidden="1" outlineLevel="1">
      <c r="A21" s="26"/>
      <c r="B21" s="26"/>
      <c r="C21" s="26"/>
      <c r="D21" s="26"/>
      <c r="E21" s="26"/>
      <c r="F21" s="26"/>
      <c r="G21" s="26"/>
      <c r="H21" s="26"/>
      <c r="I21" s="26"/>
      <c r="J21" s="27">
        <f>I20</f>
        <v>0</v>
      </c>
      <c r="K21" s="27">
        <f>K20</f>
        <v>0</v>
      </c>
      <c r="L21" s="26">
        <f>L20</f>
        <v>0</v>
      </c>
      <c r="M21" s="51">
        <f t="shared" si="4"/>
        <v>0</v>
      </c>
      <c r="N21" s="51">
        <f t="shared" si="4"/>
        <v>0</v>
      </c>
      <c r="O21" s="52">
        <f t="shared" si="4"/>
        <v>0</v>
      </c>
      <c r="P21" s="51">
        <f t="shared" si="4"/>
        <v>0</v>
      </c>
      <c r="Q21" s="51">
        <f t="shared" si="4"/>
        <v>0</v>
      </c>
      <c r="R21" s="51">
        <f t="shared" si="4"/>
        <v>0</v>
      </c>
      <c r="S21" s="51">
        <f t="shared" si="5"/>
        <v>0</v>
      </c>
      <c r="T21" s="51">
        <f>IF(ROUND((T11-$J$11)*'[1]тарифы'!$B$5,0)&lt;='[1]тарифы'!$B$8,'[1]тарифы'!$B$8,ROUND((T11-$J$11)*'[1]тарифы'!$B$5,0))*0</f>
        <v>0</v>
      </c>
      <c r="U21" s="29">
        <f>IF(ROUND((U11-$J$11)*'[1]тарифы'!$B$5,0)&lt;='[1]тарифы'!$B$8,'[1]тарифы'!$B$8,ROUND((U11-$J$11)*'[1]тарифы'!$B$5,0))*0</f>
        <v>0</v>
      </c>
      <c r="V21" s="29">
        <f>IF(ROUND((V11-$J$11)*'[1]тарифы'!$B$5,0)&lt;='[1]тарифы'!$B$8,'[1]тарифы'!$B$8,ROUND((V11-$J$11)*'[1]тарифы'!$B$5,0))</f>
        <v>5</v>
      </c>
      <c r="W21" s="29">
        <f>IF(ROUND((W11-$J$11)*'[1]тарифы'!$B$5,0)&lt;='[1]тарифы'!$B$8,'[1]тарифы'!$B$8,ROUND((W11-$J$11)*'[1]тарифы'!$B$5,0))</f>
        <v>5</v>
      </c>
      <c r="X21" s="28">
        <f>IF(ROUND((X11-$J$11)*'[1]тарифы'!$B$5,0)&lt;='[1]тарифы'!$B$8,'[1]тарифы'!$B$8,ROUND((X11-$J$11)*'[1]тарифы'!$B$5,0))</f>
        <v>5</v>
      </c>
      <c r="Y21" s="28">
        <f>IF(ROUND((Y11-$J$11)*'[1]тарифы'!$B$5,0)&lt;='[1]тарифы'!$B$8,'[1]тарифы'!$B$8,ROUND((Y11-$J$11)*'[1]тарифы'!$B$5,0))</f>
        <v>5</v>
      </c>
      <c r="Z21" s="28">
        <f>IF(ROUND((Z11-$J$11)*'[1]тарифы'!$B$5,0)&lt;='[1]тарифы'!$B$8,'[1]тарифы'!$B$8,ROUND((Z11-$J$11)*'[1]тарифы'!$B$5,0))</f>
        <v>5</v>
      </c>
      <c r="AA21" s="29">
        <f>IF(ROUND((AA11-$J$11)*'[1]тарифы'!$B$5,0)&lt;='[1]тарифы'!$B$8,'[1]тарифы'!$B$8,ROUND((AA11-$J$11)*'[1]тарифы'!$B$5,0))</f>
        <v>5</v>
      </c>
      <c r="AB21" s="29">
        <f>IF(ROUND((AB11-$J$11)*'[1]тарифы'!$B$5,0)&lt;='[1]тарифы'!$B$8,'[1]тарифы'!$B$8,ROUND((AB11-$J$11)*'[1]тарифы'!$B$5,0))</f>
        <v>5</v>
      </c>
      <c r="AC21" s="29">
        <f>IF(ROUND((AC11-$J$11)*'[1]тарифы'!$B$5,0)&lt;='[1]тарифы'!$B$8,'[1]тарифы'!$B$8,ROUND((AC11-$J$11)*'[1]тарифы'!$B$5,0))</f>
        <v>5</v>
      </c>
      <c r="AD21" s="28">
        <f>IF(ROUND((AD11-$J$11)*'[1]тарифы'!$B$5,0)&lt;='[1]тарифы'!$B$8,'[1]тарифы'!$B$8,ROUND((AD11-$J$11)*'[1]тарифы'!$B$5,0))</f>
        <v>5</v>
      </c>
      <c r="AE21" s="28">
        <f>IF(ROUND((AE11-$J$11)*'[1]тарифы'!$B$5,0)&lt;='[1]тарифы'!$B$8,'[1]тарифы'!$B$8,ROUND((AE11-$J$11)*'[1]тарифы'!$B$5,0))</f>
        <v>6</v>
      </c>
      <c r="AF21" s="29">
        <f>IF(ROUND((AF11-$J$11)*'[1]тарифы'!$B$5,0)&lt;='[1]тарифы'!$B$8,'[1]тарифы'!$B$8,ROUND((AF11-$J$11)*'[1]тарифы'!$B$5,0))</f>
        <v>6</v>
      </c>
      <c r="AG21" s="29">
        <f>IF(ROUND((AG11-$J$11)*'[1]тарифы'!$B$5,0)&lt;='[1]тарифы'!$B$8,'[1]тарифы'!$B$8,ROUND((AG11-$J$11)*'[1]тарифы'!$B$5,0))</f>
        <v>6</v>
      </c>
      <c r="AH21" s="29">
        <f>IF(ROUND((AH11-$J$11)*'[1]тарифы'!$B$5,0)&lt;='[1]тарифы'!$B$8,'[1]тарифы'!$B$8,ROUND((AH11-$J$11)*'[1]тарифы'!$B$5,0))</f>
        <v>7</v>
      </c>
      <c r="AI21" s="28">
        <f>IF(ROUND((AI11-$J$11)*'[1]тарифы'!$B$5,0)&lt;='[1]тарифы'!$B$8,'[1]тарифы'!$B$8,ROUND((AI11-$J$11)*'[1]тарифы'!$B$5,0))</f>
        <v>10</v>
      </c>
    </row>
    <row r="22" spans="1:35" ht="18.75" customHeight="1" hidden="1" outlineLevel="1">
      <c r="A22" s="26"/>
      <c r="B22" s="26"/>
      <c r="C22" s="26"/>
      <c r="D22" s="26"/>
      <c r="E22" s="26"/>
      <c r="F22" s="26"/>
      <c r="G22" s="26"/>
      <c r="H22" s="26"/>
      <c r="I22" s="26"/>
      <c r="J22" s="27"/>
      <c r="K22" s="27">
        <f>J21</f>
        <v>0</v>
      </c>
      <c r="L22" s="26">
        <f>L21</f>
        <v>0</v>
      </c>
      <c r="M22" s="51">
        <f>M21</f>
        <v>0</v>
      </c>
      <c r="N22" s="51">
        <f>M22</f>
        <v>0</v>
      </c>
      <c r="O22" s="52">
        <f>N22</f>
        <v>0</v>
      </c>
      <c r="P22" s="51">
        <f>O22</f>
        <v>0</v>
      </c>
      <c r="Q22" s="51">
        <f>P22</f>
        <v>0</v>
      </c>
      <c r="R22" s="51">
        <f>Q22</f>
        <v>0</v>
      </c>
      <c r="S22" s="51">
        <f t="shared" si="5"/>
        <v>0</v>
      </c>
      <c r="T22" s="51">
        <f>IF(ROUND((T11-$K$11)*'[1]тарифы'!$B$5,0)&lt;='[1]тарифы'!$B$8,'[1]тарифы'!$B$8,ROUND((T11-$K$11)*'[1]тарифы'!$B$5,0))</f>
        <v>5</v>
      </c>
      <c r="U22" s="51">
        <f>IF(ROUND((U11-$K$11)*'[1]тарифы'!$B$5,0)&lt;='[1]тарифы'!$B$8,'[1]тарифы'!$B$8,ROUND((U11-$K$11)*'[1]тарифы'!$B$5,0))</f>
        <v>5</v>
      </c>
      <c r="V22" s="29">
        <f>IF(ROUND((V11-$K$11)*'[1]тарифы'!$B$5,0)&lt;='[1]тарифы'!$B$8,'[1]тарифы'!$B$8,ROUND((V11-$K$11)*'[1]тарифы'!$B$5,0))*0</f>
        <v>0</v>
      </c>
      <c r="W22" s="29">
        <f>IF(ROUND((W11-$K$11)*'[1]тарифы'!$B$5,0)&lt;='[1]тарифы'!$B$8,'[1]тарифы'!$B$8,ROUND((W11-$K$11)*'[1]тарифы'!$B$5,0))</f>
        <v>5</v>
      </c>
      <c r="X22" s="28">
        <f>IF(ROUND((X11-$K$11)*'[1]тарифы'!$B$5,0)&lt;='[1]тарифы'!$B$8,'[1]тарифы'!$B$8,ROUND((X11-$K$11)*'[1]тарифы'!$B$5,0))</f>
        <v>5</v>
      </c>
      <c r="Y22" s="28">
        <f>IF(ROUND((Y11-$K$11)*'[1]тарифы'!$B$5,0)&lt;='[1]тарифы'!$B$8,'[1]тарифы'!$B$8,ROUND((Y11-$K$11)*'[1]тарифы'!$B$5,0))</f>
        <v>5</v>
      </c>
      <c r="Z22" s="28">
        <f>IF(ROUND((Z11-$K$11)*'[1]тарифы'!$B$5,0)&lt;='[1]тарифы'!$B$8,'[1]тарифы'!$B$8,ROUND((Z11-$K$11)*'[1]тарифы'!$B$5,0))</f>
        <v>5</v>
      </c>
      <c r="AA22" s="29">
        <f>IF(ROUND((AA11-$K$11)*'[1]тарифы'!$B$5,0)&lt;='[1]тарифы'!$B$8,'[1]тарифы'!$B$8,ROUND((AA11-$K$11)*'[1]тарифы'!$B$5,0))</f>
        <v>5</v>
      </c>
      <c r="AB22" s="29">
        <f>IF(ROUND((AB11-$K$11)*'[1]тарифы'!$B$5,0)&lt;='[1]тарифы'!$B$8,'[1]тарифы'!$B$8,ROUND((AB11-$K$11)*'[1]тарифы'!$B$5,0))</f>
        <v>5</v>
      </c>
      <c r="AC22" s="29">
        <f>IF(ROUND((AC11-$K$11)*'[1]тарифы'!$B$5,0)&lt;='[1]тарифы'!$B$8,'[1]тарифы'!$B$8,ROUND((AC11-$K$11)*'[1]тарифы'!$B$5,0))</f>
        <v>5</v>
      </c>
      <c r="AD22" s="29">
        <f>IF(ROUND((AD11-$K$11)*'[1]тарифы'!$B$5,0)&lt;='[1]тарифы'!$B$8,'[1]тарифы'!$B$8,ROUND((AD11-$K$11)*'[1]тарифы'!$B$5,0))</f>
        <v>5</v>
      </c>
      <c r="AE22" s="28">
        <f>IF(ROUND((AE11-$K$11)*'[1]тарифы'!$B$5,0)&lt;='[1]тарифы'!$B$8,'[1]тарифы'!$B$8,ROUND((AE11-$K$11)*'[1]тарифы'!$B$5,0))</f>
        <v>6</v>
      </c>
      <c r="AF22" s="28">
        <f>IF(ROUND((AF11-$K$11)*'[1]тарифы'!$B$5,0)&lt;='[1]тарифы'!$B$8,'[1]тарифы'!$B$8,ROUND((AF11-$K$11)*'[1]тарифы'!$B$5,0))</f>
        <v>6</v>
      </c>
      <c r="AG22" s="29">
        <f>IF(ROUND((AG11-$K$11)*'[1]тарифы'!$B$5,0)&lt;='[1]тарифы'!$B$8,'[1]тарифы'!$B$8,ROUND((AG11-$K$11)*'[1]тарифы'!$B$5,0))</f>
        <v>6</v>
      </c>
      <c r="AH22" s="29">
        <f>IF(ROUND((AH11-$K$11)*'[1]тарифы'!$B$5,0)&lt;='[1]тарифы'!$B$8,'[1]тарифы'!$B$8,ROUND((AH11-$K$11)*'[1]тарифы'!$B$5,0))</f>
        <v>7</v>
      </c>
      <c r="AI22" s="28">
        <f>IF(ROUND((AI11-$K$11)*'[1]тарифы'!$B$5,0)&lt;='[1]тарифы'!$B$8,'[1]тарифы'!$B$8,ROUND((AI11-$K$11)*'[1]тарифы'!$B$5,0))</f>
        <v>10</v>
      </c>
    </row>
    <row r="23" spans="1:35" ht="18.75" customHeight="1" hidden="1" outlineLevel="1">
      <c r="A23" s="26"/>
      <c r="B23" s="26"/>
      <c r="C23" s="26"/>
      <c r="D23" s="26"/>
      <c r="E23" s="26"/>
      <c r="F23" s="26"/>
      <c r="G23" s="26"/>
      <c r="H23" s="26"/>
      <c r="I23" s="26"/>
      <c r="J23" s="27"/>
      <c r="K23" s="27"/>
      <c r="L23" s="26">
        <f>K22</f>
        <v>0</v>
      </c>
      <c r="M23" s="51">
        <f>M22</f>
        <v>0</v>
      </c>
      <c r="N23" s="51">
        <f>N22</f>
        <v>0</v>
      </c>
      <c r="O23" s="52">
        <f>N23</f>
        <v>0</v>
      </c>
      <c r="P23" s="51">
        <f>O23</f>
        <v>0</v>
      </c>
      <c r="Q23" s="51">
        <f>P23</f>
        <v>0</v>
      </c>
      <c r="R23" s="51">
        <f>Q23</f>
        <v>0</v>
      </c>
      <c r="S23" s="51">
        <f t="shared" si="5"/>
        <v>0</v>
      </c>
      <c r="T23" s="51">
        <f>IF(ROUND((T11-$L$11)*'[1]тарифы'!$B$5,0)&lt;='[1]тарифы'!$B$8,'[1]тарифы'!$B$8,ROUND((T11-$L$11)*'[1]тарифы'!$B$5,0))</f>
        <v>5</v>
      </c>
      <c r="U23" s="51">
        <f>IF(ROUND((U11-$L$11)*'[1]тарифы'!$B$5,0)&lt;='[1]тарифы'!$B$8,'[1]тарифы'!$B$8,ROUND((U11-$L$11)*'[1]тарифы'!$B$5,0))</f>
        <v>5</v>
      </c>
      <c r="V23" s="51">
        <f>IF(ROUND((V11-$L$11)*'[1]тарифы'!$B$5,0)&lt;='[1]тарифы'!$B$8,'[1]тарифы'!$B$8,ROUND((V11-$L$11)*'[1]тарифы'!$B$5,0))</f>
        <v>5</v>
      </c>
      <c r="W23" s="29">
        <f>IF(ROUND((W11-$L$11)*'[1]тарифы'!$B$5,0)&lt;='[1]тарифы'!$B$8,'[1]тарифы'!$B$8,ROUND((W11-$L$11)*'[1]тарифы'!$B$5,0))*0</f>
        <v>0</v>
      </c>
      <c r="X23" s="29">
        <f>IF(ROUND((X11-$L$11)*'[1]тарифы'!$B$5,0)&lt;='[1]тарифы'!$B$8,'[1]тарифы'!$B$8,ROUND((X11-$L$11)*'[1]тарифы'!$B$5,0))</f>
        <v>5</v>
      </c>
      <c r="Y23" s="28">
        <f>IF(ROUND((Y11-$L$11)*'[1]тарифы'!$B$5,0)&lt;='[1]тарифы'!$B$8,'[1]тарифы'!$B$8,ROUND((Y11-$L$11)*'[1]тарифы'!$B$5,0))</f>
        <v>5</v>
      </c>
      <c r="Z23" s="28">
        <f>IF(ROUND((Z11-$L$11)*'[1]тарифы'!$B$5,0)&lt;='[1]тарифы'!$B$8,'[1]тарифы'!$B$8,ROUND((Z11-$L$11)*'[1]тарифы'!$B$5,0))</f>
        <v>5</v>
      </c>
      <c r="AA23" s="28">
        <f>IF(ROUND((AA11-$L$11)*'[1]тарифы'!$B$5,0)&lt;='[1]тарифы'!$B$8,'[1]тарифы'!$B$8,ROUND((AA11-$L$11)*'[1]тарифы'!$B$5,0))</f>
        <v>5</v>
      </c>
      <c r="AB23" s="29">
        <f>IF(ROUND((AB11-$L$11)*'[1]тарифы'!$B$5,0)&lt;='[1]тарифы'!$B$8,'[1]тарифы'!$B$8,ROUND((AB11-$L$11)*'[1]тарифы'!$B$5,0))</f>
        <v>5</v>
      </c>
      <c r="AC23" s="29">
        <f>IF(ROUND((AC11-$L$11)*'[1]тарифы'!$B$5,0)&lt;='[1]тарифы'!$B$8,'[1]тарифы'!$B$8,ROUND((AC11-$L$11)*'[1]тарифы'!$B$5,0))</f>
        <v>5</v>
      </c>
      <c r="AD23" s="29">
        <f>IF(ROUND((AD11-$L$11)*'[1]тарифы'!$B$5,0)&lt;='[1]тарифы'!$B$8,'[1]тарифы'!$B$8,ROUND((AD11-$L$11)*'[1]тарифы'!$B$5,0))</f>
        <v>5</v>
      </c>
      <c r="AE23" s="28">
        <f>IF(ROUND((AE11-$L$11)*'[1]тарифы'!$B$5,0)&lt;='[1]тарифы'!$B$8,'[1]тарифы'!$B$8,ROUND((AE11-$L$11)*'[1]тарифы'!$B$5,0))</f>
        <v>5</v>
      </c>
      <c r="AF23" s="28">
        <f>IF(ROUND((AF11-$L$11)*'[1]тарифы'!$B$5,0)&lt;='[1]тарифы'!$B$8,'[1]тарифы'!$B$8,ROUND((AF11-$L$11)*'[1]тарифы'!$B$5,0))</f>
        <v>6</v>
      </c>
      <c r="AG23" s="28">
        <f>IF(ROUND((AG11-$L$11)*'[1]тарифы'!$B$5,0)&lt;='[1]тарифы'!$B$8,'[1]тарифы'!$B$8,ROUND((AG11-$L$11)*'[1]тарифы'!$B$5,0))</f>
        <v>6</v>
      </c>
      <c r="AH23" s="29">
        <f>IF(ROUND((AH11-$L$11)*'[1]тарифы'!$B$5,0)&lt;='[1]тарифы'!$B$8,'[1]тарифы'!$B$8,ROUND((AH11-$L$11)*'[1]тарифы'!$B$5,0))</f>
        <v>7</v>
      </c>
      <c r="AI23" s="28">
        <f>IF(ROUND((AI11-$L$11)*'[1]тарифы'!$B$5,0)&lt;='[1]тарифы'!$B$8,'[1]тарифы'!$B$8,ROUND((AI11-$L$11)*'[1]тарифы'!$B$5,0))</f>
        <v>10</v>
      </c>
    </row>
    <row r="24" spans="1:35" ht="18.75" customHeight="1" hidden="1" outlineLevel="1">
      <c r="A24" s="26"/>
      <c r="B24" s="26"/>
      <c r="C24" s="26"/>
      <c r="D24" s="26"/>
      <c r="E24" s="26"/>
      <c r="F24" s="26"/>
      <c r="G24" s="26"/>
      <c r="H24" s="26"/>
      <c r="I24" s="26"/>
      <c r="J24" s="27"/>
      <c r="K24" s="27"/>
      <c r="L24" s="26"/>
      <c r="M24" s="51">
        <f>L23</f>
        <v>0</v>
      </c>
      <c r="N24" s="51">
        <f>N23</f>
        <v>0</v>
      </c>
      <c r="O24" s="52">
        <f>O23</f>
        <v>0</v>
      </c>
      <c r="P24" s="51">
        <f>O24</f>
        <v>0</v>
      </c>
      <c r="Q24" s="51">
        <f>P24</f>
        <v>0</v>
      </c>
      <c r="R24" s="51">
        <f>Q24</f>
        <v>0</v>
      </c>
      <c r="S24" s="51">
        <f t="shared" si="5"/>
        <v>0</v>
      </c>
      <c r="T24" s="51">
        <f>IF(ROUND((T11-$M$11)*'[1]тарифы'!$B$5,0)&lt;='[1]тарифы'!$B$8,'[1]тарифы'!$B$8,ROUND((T11-$M$11)*'[1]тарифы'!$B$5,0))</f>
        <v>5</v>
      </c>
      <c r="U24" s="51">
        <f>IF(ROUND((U11-$M$11)*'[1]тарифы'!$B$5,0)&lt;='[1]тарифы'!$B$8,'[1]тарифы'!$B$8,ROUND((U11-$M$11)*'[1]тарифы'!$B$5,0))</f>
        <v>5</v>
      </c>
      <c r="V24" s="51">
        <f>IF(ROUND((V11-$M$11)*'[1]тарифы'!$B$5,0)&lt;='[1]тарифы'!$B$8,'[1]тарифы'!$B$8,ROUND((V11-$M$11)*'[1]тарифы'!$B$5,0))</f>
        <v>5</v>
      </c>
      <c r="W24" s="51">
        <f>IF(ROUND((W11-$M$11)*'[1]тарифы'!$B$5,0)&lt;='[1]тарифы'!$B$8,'[1]тарифы'!$B$8,ROUND((W11-$M$11)*'[1]тарифы'!$B$5,0))*0</f>
        <v>0</v>
      </c>
      <c r="X24" s="29">
        <f>IF(ROUND((X11-$M$11)*'[1]тарифы'!$B$5,0)&lt;='[1]тарифы'!$B$8,'[1]тарифы'!$B$8,ROUND((X11-$M$11)*'[1]тарифы'!$B$5,0))*0</f>
        <v>0</v>
      </c>
      <c r="Y24" s="29">
        <f>IF(ROUND((Y11-$M$11)*'[1]тарифы'!$B$5,0)&lt;='[1]тарифы'!$B$8,'[1]тарифы'!$B$8,ROUND((Y11-$M$11)*'[1]тарифы'!$B$5,0))</f>
        <v>5</v>
      </c>
      <c r="Z24" s="28">
        <f>IF(ROUND((Z11-$M$11)*'[1]тарифы'!$B$5,0)&lt;='[1]тарифы'!$B$8,'[1]тарифы'!$B$8,ROUND((Z11-$M$11)*'[1]тарифы'!$B$5,0))</f>
        <v>6</v>
      </c>
      <c r="AA24" s="28">
        <f>IF(ROUND((AA11-$M$11)*'[1]тарифы'!$B$5,0)&lt;='[1]тарифы'!$B$8,'[1]тарифы'!$B$8,ROUND((AA11-$M$11)*'[1]тарифы'!$B$5,0))</f>
        <v>6</v>
      </c>
      <c r="AB24" s="28">
        <f>IF(ROUND((AB11-$M$11)*'[1]тарифы'!$B$5,0)&lt;='[1]тарифы'!$B$8,'[1]тарифы'!$B$8,ROUND((AB11-$M$11)*'[1]тарифы'!$B$5,0))</f>
        <v>6</v>
      </c>
      <c r="AC24" s="29">
        <f>IF(ROUND((AC11-$M$11)*'[1]тарифы'!$B$5,0)&lt;='[1]тарифы'!$B$8,'[1]тарифы'!$B$8,ROUND((AC11-$M$11)*'[1]тарифы'!$B$5,0))</f>
        <v>7</v>
      </c>
      <c r="AD24" s="29">
        <f>IF(ROUND((AD11-$M$11)*'[1]тарифы'!$B$5,0)&lt;='[1]тарифы'!$B$8,'[1]тарифы'!$B$8,ROUND((AD11-$M$11)*'[1]тарифы'!$B$5,0))</f>
        <v>7</v>
      </c>
      <c r="AE24" s="28">
        <f>IF(ROUND((AE11-$M$11)*'[1]тарифы'!$B$5,0)&lt;='[1]тарифы'!$B$8,'[1]тарифы'!$B$8,ROUND((AE11-$M$11)*'[1]тарифы'!$B$5,0))</f>
        <v>8</v>
      </c>
      <c r="AF24" s="28">
        <f>IF(ROUND((AF11-$M$11)*'[1]тарифы'!$B$5,0)&lt;='[1]тарифы'!$B$8,'[1]тарифы'!$B$8,ROUND((AF11-$M$11)*'[1]тарифы'!$B$5,0))</f>
        <v>8</v>
      </c>
      <c r="AG24" s="28">
        <f>IF(ROUND((AG11-$M$11)*'[1]тарифы'!$B$5,0)&lt;='[1]тарифы'!$B$8,'[1]тарифы'!$B$8,ROUND((AG11-$M$11)*'[1]тарифы'!$B$5,0))</f>
        <v>8</v>
      </c>
      <c r="AH24" s="29">
        <f>IF(ROUND((AH11-$M$11)*'[1]тарифы'!$B$5,0)&lt;='[1]тарифы'!$B$8,'[1]тарифы'!$B$8,ROUND((AH11-$M$11)*'[1]тарифы'!$B$5,0))</f>
        <v>9</v>
      </c>
      <c r="AI24" s="28">
        <f>IF(ROUND((AI11-$M$11)*'[1]тарифы'!$B$5,0)&lt;='[1]тарифы'!$B$8,'[1]тарифы'!$B$8,ROUND((AI11-$M$11)*'[1]тарифы'!$B$5,0))</f>
        <v>12</v>
      </c>
    </row>
    <row r="25" spans="1:35" ht="18.75" customHeight="1" hidden="1" outlineLevel="1">
      <c r="A25" s="26"/>
      <c r="B25" s="26"/>
      <c r="C25" s="26"/>
      <c r="D25" s="26"/>
      <c r="E25" s="26"/>
      <c r="F25" s="26"/>
      <c r="G25" s="26"/>
      <c r="H25" s="26"/>
      <c r="I25" s="26"/>
      <c r="J25" s="27"/>
      <c r="K25" s="27"/>
      <c r="L25" s="26"/>
      <c r="M25" s="26"/>
      <c r="N25" s="51">
        <f>M24</f>
        <v>0</v>
      </c>
      <c r="O25" s="52">
        <f>O24</f>
        <v>0</v>
      </c>
      <c r="P25" s="51">
        <f>P24</f>
        <v>0</v>
      </c>
      <c r="Q25" s="51">
        <f>P25</f>
        <v>0</v>
      </c>
      <c r="R25" s="51">
        <f>Q25</f>
        <v>0</v>
      </c>
      <c r="S25" s="51">
        <f t="shared" si="5"/>
        <v>0</v>
      </c>
      <c r="T25" s="51">
        <f>IF(ROUND((T11-$N$11)*'[1]тарифы'!$B$5,0)&lt;='[1]тарифы'!$B$8,'[1]тарифы'!$B$8,ROUND((T11-$N$11)*'[1]тарифы'!$B$5,0))</f>
        <v>5</v>
      </c>
      <c r="U25" s="51">
        <f>IF(ROUND((U11-$N$11)*'[1]тарифы'!$B$5,0)&lt;='[1]тарифы'!$B$8,'[1]тарифы'!$B$8,ROUND((U11-$N$11)*'[1]тарифы'!$B$5,0))</f>
        <v>5</v>
      </c>
      <c r="V25" s="51">
        <f>IF(ROUND((V11-$N$11)*'[1]тарифы'!$B$5,0)&lt;='[1]тарифы'!$B$8,'[1]тарифы'!$B$8,ROUND((V11-$N$11)*'[1]тарифы'!$B$5,0))</f>
        <v>5</v>
      </c>
      <c r="W25" s="51">
        <f>IF(ROUND((W11-$N$11)*'[1]тарифы'!$B$5,0)&lt;='[1]тарифы'!$B$8,'[1]тарифы'!$B$8,ROUND((W11-$N$11)*'[1]тарифы'!$B$5,0))</f>
        <v>5</v>
      </c>
      <c r="X25" s="51">
        <f>IF(ROUND((X11-$N$11)*'[1]тарифы'!$B$5,0)&lt;='[1]тарифы'!$B$8,'[1]тарифы'!$B$8,ROUND((X11-$N$11)*'[1]тарифы'!$B$5,0))</f>
        <v>5</v>
      </c>
      <c r="Y25" s="29">
        <f>IF(ROUND((Y11-$N$11)*'[1]тарифы'!$B$5,0)&lt;='[1]тарифы'!$B$8,'[1]тарифы'!$B$8,ROUND((Y11-$N$11)*'[1]тарифы'!$B$5,0))*0</f>
        <v>0</v>
      </c>
      <c r="Z25" s="28">
        <f>IF(ROUND((Z11-$N$11)*'[1]тарифы'!$B$5,0)&lt;='[1]тарифы'!$B$8,'[1]тарифы'!$B$8,ROUND((Z11-$N$11)*'[1]тарифы'!$B$5,0))</f>
        <v>6</v>
      </c>
      <c r="AA25" s="28">
        <f>IF(ROUND((AA11-$N$11)*'[1]тарифы'!$B$5,0)&lt;='[1]тарифы'!$B$8,'[1]тарифы'!$B$8,ROUND((AA11-$N$11)*'[1]тарифы'!$B$5,0))</f>
        <v>6</v>
      </c>
      <c r="AB25" s="28">
        <f>IF(ROUND((AB11-$N$11)*'[1]тарифы'!$B$5,0)&lt;='[1]тарифы'!$B$8,'[1]тарифы'!$B$8,ROUND((AB11-$N$11)*'[1]тарифы'!$B$5,0))</f>
        <v>6</v>
      </c>
      <c r="AC25" s="29">
        <f>IF(ROUND((AC11-$N$11)*'[1]тарифы'!$B$5,0)&lt;='[1]тарифы'!$B$8,'[1]тарифы'!$B$8,ROUND((AC11-$N$11)*'[1]тарифы'!$B$5,0))</f>
        <v>7</v>
      </c>
      <c r="AD25" s="29">
        <f>IF(ROUND((AD11-$N$11)*'[1]тарифы'!$B$5,0)&lt;='[1]тарифы'!$B$8,'[1]тарифы'!$B$8,ROUND((AD11-$N$11)*'[1]тарифы'!$B$5,0))</f>
        <v>7</v>
      </c>
      <c r="AE25" s="29">
        <f>IF(ROUND((AE11-$N$11)*'[1]тарифы'!$B$5,0)&lt;='[1]тарифы'!$B$8,'[1]тарифы'!$B$8,ROUND((AE11-$N$11)*'[1]тарифы'!$B$5,0))</f>
        <v>7</v>
      </c>
      <c r="AF25" s="28">
        <f>IF(ROUND((AF11-$N$11)*'[1]тарифы'!$B$5,0)&lt;='[1]тарифы'!$B$8,'[1]тарифы'!$B$8,ROUND((AF11-$N$11)*'[1]тарифы'!$B$5,0))</f>
        <v>8</v>
      </c>
      <c r="AG25" s="28">
        <f>IF(ROUND((AG11-$N$11)*'[1]тарифы'!$B$5,0)&lt;='[1]тарифы'!$B$8,'[1]тарифы'!$B$8,ROUND((AG11-$N$11)*'[1]тарифы'!$B$5,0))</f>
        <v>8</v>
      </c>
      <c r="AH25" s="29">
        <f>IF(ROUND((AH11-$N$11)*'[1]тарифы'!$B$5,0)&lt;='[1]тарифы'!$B$8,'[1]тарифы'!$B$8,ROUND((AH11-$N$11)*'[1]тарифы'!$B$5,0))</f>
        <v>9</v>
      </c>
      <c r="AI25" s="29">
        <f>IF(ROUND((AI11-$N$11)*'[1]тарифы'!$B$5,0)&lt;='[1]тарифы'!$B$8,'[1]тарифы'!$B$8,ROUND((AI11-$N$11)*'[1]тарифы'!$B$5,0))</f>
        <v>12</v>
      </c>
    </row>
    <row r="26" spans="1:35" ht="18.75" customHeight="1" hidden="1" outlineLevel="1">
      <c r="A26" s="26"/>
      <c r="B26" s="26"/>
      <c r="C26" s="26"/>
      <c r="D26" s="26"/>
      <c r="E26" s="26"/>
      <c r="F26" s="26"/>
      <c r="G26" s="26"/>
      <c r="H26" s="26"/>
      <c r="I26" s="26"/>
      <c r="J26" s="27"/>
      <c r="K26" s="27"/>
      <c r="L26" s="26"/>
      <c r="M26" s="26"/>
      <c r="N26" s="26"/>
      <c r="O26" s="52">
        <f>N25</f>
        <v>0</v>
      </c>
      <c r="P26" s="51">
        <f>P25</f>
        <v>0</v>
      </c>
      <c r="Q26" s="51">
        <f>Q25</f>
        <v>0</v>
      </c>
      <c r="R26" s="51">
        <f>Q26</f>
        <v>0</v>
      </c>
      <c r="S26" s="51">
        <f t="shared" si="5"/>
        <v>0</v>
      </c>
      <c r="T26" s="51">
        <f>IF(ROUND((T11-$O$11)*'[1]тарифы'!$B$5,0)&lt;='[1]тарифы'!$B$8,'[1]тарифы'!$B$8,ROUND((T11-$O$11)*'[1]тарифы'!$B$5,0))</f>
        <v>5</v>
      </c>
      <c r="U26" s="51">
        <f>IF(ROUND((U11-$O$11)*'[1]тарифы'!$B$5,0)&lt;='[1]тарифы'!$B$8,'[1]тарифы'!$B$8,ROUND((U11-$O$11)*'[1]тарифы'!$B$5,0))</f>
        <v>5</v>
      </c>
      <c r="V26" s="51">
        <f>IF(ROUND((V11-$O$11)*'[1]тарифы'!$B$5,0)&lt;='[1]тарифы'!$B$8,'[1]тарифы'!$B$8,ROUND((V11-$O$11)*'[1]тарифы'!$B$5,0))</f>
        <v>5</v>
      </c>
      <c r="W26" s="51">
        <f>IF(ROUND((W11-$O$11)*'[1]тарифы'!$B$5,0)&lt;='[1]тарифы'!$B$8,'[1]тарифы'!$B$8,ROUND((W11-$O$11)*'[1]тарифы'!$B$5,0))</f>
        <v>5</v>
      </c>
      <c r="X26" s="51">
        <f>IF(ROUND((X11-$O$11)*'[1]тарифы'!$B$5,0)&lt;='[1]тарифы'!$B$8,'[1]тарифы'!$B$8,ROUND((X11-$O$11)*'[1]тарифы'!$B$5,0))</f>
        <v>5</v>
      </c>
      <c r="Y26" s="51">
        <f>IF(ROUND((Y11-$O$11)*'[1]тарифы'!$B$5,0)&lt;='[1]тарифы'!$B$8,'[1]тарифы'!$B$8,ROUND((Y11-$O$11)*'[1]тарифы'!$B$5,0))</f>
        <v>5</v>
      </c>
      <c r="Z26" s="29">
        <f>IF(ROUND((Z11-$O$11)*'[1]тарифы'!$B$5,0)&lt;='[1]тарифы'!$B$8,'[1]тарифы'!$B$8,ROUND((Z11-$O$11)*'[1]тарифы'!$B$5,0))*0</f>
        <v>0</v>
      </c>
      <c r="AA26" s="28">
        <f>IF(ROUND((AA11-$O$11)*'[1]тарифы'!$B$5,0)&lt;='[1]тарифы'!$B$8,'[1]тарифы'!$B$8,ROUND((AA11-$O$11)*'[1]тарифы'!$B$5,0))</f>
        <v>6</v>
      </c>
      <c r="AB26" s="28">
        <f>IF(ROUND((AB11-$O$11)*'[1]тарифы'!$B$5,0)&lt;='[1]тарифы'!$B$8,'[1]тарифы'!$B$8,ROUND((AB11-$O$11)*'[1]тарифы'!$B$5,0))</f>
        <v>6</v>
      </c>
      <c r="AC26" s="28">
        <f>IF(ROUND((AC11-$O$11)*'[1]тарифы'!$B$5,0)&lt;='[1]тарифы'!$B$8,'[1]тарифы'!$B$8,ROUND((AC11-$O$11)*'[1]тарифы'!$B$5,0))</f>
        <v>6</v>
      </c>
      <c r="AD26" s="29">
        <f>IF(ROUND((AD11-$O$11)*'[1]тарифы'!$B$5,0)&lt;='[1]тарифы'!$B$8,'[1]тарифы'!$B$8,ROUND((AD11-$O$11)*'[1]тарифы'!$B$5,0))</f>
        <v>7</v>
      </c>
      <c r="AE26" s="29">
        <f>IF(ROUND((AE11-$O$11)*'[1]тарифы'!$B$5,0)&lt;='[1]тарифы'!$B$8,'[1]тарифы'!$B$8,ROUND((AE11-$O$11)*'[1]тарифы'!$B$5,0))</f>
        <v>7</v>
      </c>
      <c r="AF26" s="28">
        <f>IF(ROUND((AF11-$O$11)*'[1]тарифы'!$B$5,0)&lt;='[1]тарифы'!$B$8,'[1]тарифы'!$B$8,ROUND((AF11-$O$11)*'[1]тарифы'!$B$5,0))</f>
        <v>8</v>
      </c>
      <c r="AG26" s="28">
        <f>IF(ROUND((AG11-$O$11)*'[1]тарифы'!$B$5,0)&lt;='[1]тарифы'!$B$8,'[1]тарифы'!$B$8,ROUND((AG11-$O$11)*'[1]тарифы'!$B$5,0))</f>
        <v>8</v>
      </c>
      <c r="AH26" s="29">
        <f>IF(ROUND((AH11-$O$11)*'[1]тарифы'!$B$5,0)&lt;='[1]тарифы'!$B$8,'[1]тарифы'!$B$8,ROUND((AH11-$O$11)*'[1]тарифы'!$B$5,0))</f>
        <v>9</v>
      </c>
      <c r="AI26" s="29">
        <f>IF(ROUND((AI11-$O$11)*'[1]тарифы'!$B$5,0)&lt;='[1]тарифы'!$B$8,'[1]тарифы'!$B$8,ROUND((AI11-$O$11)*'[1]тарифы'!$B$5,0))</f>
        <v>12</v>
      </c>
    </row>
    <row r="27" spans="1:35" ht="18.75" customHeight="1" hidden="1" outlineLevel="1">
      <c r="A27" s="26"/>
      <c r="B27" s="26"/>
      <c r="C27" s="26"/>
      <c r="D27" s="26"/>
      <c r="E27" s="26"/>
      <c r="F27" s="26"/>
      <c r="G27" s="26"/>
      <c r="H27" s="26"/>
      <c r="I27" s="26"/>
      <c r="J27" s="27"/>
      <c r="K27" s="27"/>
      <c r="L27" s="26"/>
      <c r="M27" s="26"/>
      <c r="N27" s="26"/>
      <c r="O27" s="52"/>
      <c r="P27" s="51">
        <f>O26</f>
        <v>0</v>
      </c>
      <c r="Q27" s="51">
        <f>Q26</f>
        <v>0</v>
      </c>
      <c r="R27" s="51">
        <f>R26</f>
        <v>0</v>
      </c>
      <c r="S27" s="51">
        <f t="shared" si="5"/>
        <v>0</v>
      </c>
      <c r="T27" s="51">
        <f>IF(ROUND((T11-$P$11)*'[1]тарифы'!$B$5,0)&lt;='[1]тарифы'!$B$8,'[1]тарифы'!$B$8,ROUND((T11-$P$11)*'[1]тарифы'!$B$5,0))</f>
        <v>5</v>
      </c>
      <c r="U27" s="51">
        <f>IF(ROUND((U11-$P$11)*'[1]тарифы'!$B$5,0)&lt;='[1]тарифы'!$B$8,'[1]тарифы'!$B$8,ROUND((U11-$P$11)*'[1]тарифы'!$B$5,0))</f>
        <v>5</v>
      </c>
      <c r="V27" s="51">
        <f>IF(ROUND((V11-$P$11)*'[1]тарифы'!$B$5,0)&lt;='[1]тарифы'!$B$8,'[1]тарифы'!$B$8,ROUND((V11-$P$11)*'[1]тарифы'!$B$5,0))</f>
        <v>5</v>
      </c>
      <c r="W27" s="51">
        <f>IF(ROUND((W11-$P$11)*'[1]тарифы'!$B$5,0)&lt;='[1]тарифы'!$B$8,'[1]тарифы'!$B$8,ROUND((W11-$P$11)*'[1]тарифы'!$B$5,0))</f>
        <v>5</v>
      </c>
      <c r="X27" s="51">
        <f>IF(ROUND((X11-$P$11)*'[1]тарифы'!$B$5,0)&lt;='[1]тарифы'!$B$8,'[1]тарифы'!$B$8,ROUND((X11-$P$11)*'[1]тарифы'!$B$5,0))</f>
        <v>5</v>
      </c>
      <c r="Y27" s="51">
        <f>IF(ROUND((Y11-$P$11)*'[1]тарифы'!$B$5,0)&lt;='[1]тарифы'!$B$8,'[1]тарифы'!$B$8,ROUND((Y11-$P$11)*'[1]тарифы'!$B$5,0))</f>
        <v>5</v>
      </c>
      <c r="Z27" s="51">
        <f>IF(ROUND((Z11-$P$11)*'[1]тарифы'!$B$5,0)&lt;='[1]тарифы'!$B$8,'[1]тарифы'!$B$8,ROUND((Z11-$P$11)*'[1]тарифы'!$B$5,0))</f>
        <v>5</v>
      </c>
      <c r="AA27" s="29">
        <f>IF(ROUND((AA11-$P$11)*'[1]тарифы'!$B$5,0)&lt;='[1]тарифы'!$B$8,'[1]тарифы'!$B$8,ROUND((AA11-$P$11)*'[1]тарифы'!$B$5,0))*0</f>
        <v>0</v>
      </c>
      <c r="AB27" s="28">
        <f>IF(ROUND((AB11-$P$11)*'[1]тарифы'!$B$5,0)&lt;='[1]тарифы'!$B$8,'[1]тарифы'!$B$8,ROUND((AB11-$P$11)*'[1]тарифы'!$B$5,0))</f>
        <v>6</v>
      </c>
      <c r="AC27" s="28">
        <f>IF(ROUND((AC11-$P$11)*'[1]тарифы'!$B$5,0)&lt;='[1]тарифы'!$B$8,'[1]тарифы'!$B$8,ROUND((AC11-$P$11)*'[1]тарифы'!$B$5,0))</f>
        <v>6</v>
      </c>
      <c r="AD27" s="28">
        <f>IF(ROUND((AD11-$P$11)*'[1]тарифы'!$B$5,0)&lt;='[1]тарифы'!$B$8,'[1]тарифы'!$B$8,ROUND((AD11-$P$11)*'[1]тарифы'!$B$5,0))</f>
        <v>6</v>
      </c>
      <c r="AE27" s="29">
        <f>IF(ROUND((AE11-$P$11)*'[1]тарифы'!$B$5,0)&lt;='[1]тарифы'!$B$8,'[1]тарифы'!$B$8,ROUND((AE11-$P$11)*'[1]тарифы'!$B$5,0))</f>
        <v>7</v>
      </c>
      <c r="AF27" s="29">
        <f>IF(ROUND((AF11-$P$11)*'[1]тарифы'!$B$5,0)&lt;='[1]тарифы'!$B$8,'[1]тарифы'!$B$8,ROUND((AF11-$P$11)*'[1]тарифы'!$B$5,0))</f>
        <v>7</v>
      </c>
      <c r="AG27" s="28">
        <f>IF(ROUND((AG11-$P$11)*'[1]тарифы'!$B$5,0)&lt;='[1]тарифы'!$B$8,'[1]тарифы'!$B$8,ROUND((AG11-$P$11)*'[1]тарифы'!$B$5,0))</f>
        <v>8</v>
      </c>
      <c r="AH27" s="29">
        <f>IF(ROUND((AH11-$P$11)*'[1]тарифы'!$B$5,0)&lt;='[1]тарифы'!$B$8,'[1]тарифы'!$B$8,ROUND((AH11-$P$11)*'[1]тарифы'!$B$5,0))</f>
        <v>8</v>
      </c>
      <c r="AI27" s="29">
        <f>IF(ROUND((AI11-$P$11)*'[1]тарифы'!$B$5,0)&lt;='[1]тарифы'!$B$8,'[1]тарифы'!$B$8,ROUND((AI11-$P$11)*'[1]тарифы'!$B$5,0))</f>
        <v>11</v>
      </c>
    </row>
    <row r="28" spans="1:35" ht="18.75" customHeight="1" hidden="1" outlineLevel="1">
      <c r="A28" s="26"/>
      <c r="B28" s="26"/>
      <c r="C28" s="26"/>
      <c r="D28" s="26"/>
      <c r="E28" s="26"/>
      <c r="F28" s="26"/>
      <c r="G28" s="26"/>
      <c r="H28" s="26"/>
      <c r="I28" s="26"/>
      <c r="J28" s="27"/>
      <c r="K28" s="27"/>
      <c r="L28" s="26"/>
      <c r="M28" s="26"/>
      <c r="N28" s="26"/>
      <c r="O28" s="52"/>
      <c r="P28" s="26"/>
      <c r="Q28" s="51">
        <f>P27</f>
        <v>0</v>
      </c>
      <c r="R28" s="51">
        <f>R27</f>
        <v>0</v>
      </c>
      <c r="S28" s="51">
        <v>4</v>
      </c>
      <c r="T28" s="51">
        <f>IF(ROUND((T11-$Q$11)*'[1]тарифы'!$B$5,0)&lt;='[1]тарифы'!$B$8,'[1]тарифы'!$B$8,ROUND((T11-$Q$11)*'[1]тарифы'!$B$5,0))</f>
        <v>5</v>
      </c>
      <c r="U28" s="51">
        <f>IF(ROUND((U11-$Q$11)*'[1]тарифы'!$B$5,0)&lt;='[1]тарифы'!$B$8,'[1]тарифы'!$B$8,ROUND((U11-$Q$11)*'[1]тарифы'!$B$5,0))</f>
        <v>5</v>
      </c>
      <c r="V28" s="51">
        <f>IF(ROUND((V11-$Q$11)*'[1]тарифы'!$B$5,0)&lt;='[1]тарифы'!$B$8,'[1]тарифы'!$B$8,ROUND((V11-$Q$11)*'[1]тарифы'!$B$5,0))</f>
        <v>5</v>
      </c>
      <c r="W28" s="51">
        <f>IF(ROUND((W11-$Q$11)*'[1]тарифы'!$B$5,0)&lt;='[1]тарифы'!$B$8,'[1]тарифы'!$B$8,ROUND((W11-$Q$11)*'[1]тарифы'!$B$5,0))</f>
        <v>5</v>
      </c>
      <c r="X28" s="51">
        <f>IF(ROUND((X11-$Q$11)*'[1]тарифы'!$B$5,0)&lt;='[1]тарифы'!$B$8,'[1]тарифы'!$B$8,ROUND((X11-$Q$11)*'[1]тарифы'!$B$5,0))</f>
        <v>5</v>
      </c>
      <c r="Y28" s="51">
        <f>IF(ROUND((Y11-$Q$11)*'[1]тарифы'!$B$5,0)&lt;='[1]тарифы'!$B$8,'[1]тарифы'!$B$8,ROUND((Y11-$Q$11)*'[1]тарифы'!$B$5,0))</f>
        <v>5</v>
      </c>
      <c r="Z28" s="51">
        <f>IF(ROUND((Z11-$Q$11)*'[1]тарифы'!$B$5,0)&lt;='[1]тарифы'!$B$8,'[1]тарифы'!$B$8,ROUND((Z11-$Q$11)*'[1]тарифы'!$B$5,0))</f>
        <v>5</v>
      </c>
      <c r="AA28" s="51">
        <f>IF(ROUND((AA11-$Q$11)*'[1]тарифы'!$B$5,0)&lt;='[1]тарифы'!$B$8,'[1]тарифы'!$B$8,ROUND((AA11-$Q$11)*'[1]тарифы'!$B$5,0))</f>
        <v>5</v>
      </c>
      <c r="AB28" s="29">
        <f>IF(ROUND((AB11-$Q$11)*'[1]тарифы'!$B$5,0)&lt;='[1]тарифы'!$B$8,'[1]тарифы'!$B$8,ROUND((AB11-$Q$11)*'[1]тарифы'!$B$5,0))</f>
        <v>5</v>
      </c>
      <c r="AC28" s="28">
        <f>IF(ROUND((AC11-$Q$11)*'[1]тарифы'!$B$5,0)&lt;='[1]тарифы'!$B$8,'[1]тарифы'!$B$8,ROUND((AC11-$Q$11)*'[1]тарифы'!$B$5,0))</f>
        <v>6</v>
      </c>
      <c r="AD28" s="28">
        <f>IF(ROUND((AD11-$Q$11)*'[1]тарифы'!$B$5,0)&lt;='[1]тарифы'!$B$8,'[1]тарифы'!$B$8,ROUND((AD11-$Q$11)*'[1]тарифы'!$B$5,0))</f>
        <v>6</v>
      </c>
      <c r="AE28" s="29">
        <f>IF(ROUND((AE11-$Q$11)*'[1]тарифы'!$B$5,0)&lt;='[1]тарифы'!$B$8,'[1]тарифы'!$B$8,ROUND((AE11-$Q$11)*'[1]тарифы'!$B$5,0))</f>
        <v>7</v>
      </c>
      <c r="AF28" s="29">
        <f>IF(ROUND((AF11-$Q$11)*'[1]тарифы'!$B$5,0)&lt;='[1]тарифы'!$B$8,'[1]тарифы'!$B$8,ROUND((AF11-$Q$11)*'[1]тарифы'!$B$5,0))</f>
        <v>7</v>
      </c>
      <c r="AG28" s="29">
        <f>IF(ROUND((AG11-$Q$11)*'[1]тарифы'!$B$5,0)&lt;='[1]тарифы'!$B$8,'[1]тарифы'!$B$8,ROUND((AG11-$Q$11)*'[1]тарифы'!$B$5,0))</f>
        <v>7</v>
      </c>
      <c r="AH28" s="29">
        <f>IF(ROUND((AH11-$Q$11)*'[1]тарифы'!$B$5,0)&lt;='[1]тарифы'!$B$8,'[1]тарифы'!$B$8,ROUND((AH11-$Q$11)*'[1]тарифы'!$B$5,0))</f>
        <v>8</v>
      </c>
      <c r="AI28" s="29">
        <f>IF(ROUND((AI11-$Q$11)*'[1]тарифы'!$B$5,0)&lt;='[1]тарифы'!$B$8,'[1]тарифы'!$B$8,ROUND((AI11-$Q$11)*'[1]тарифы'!$B$5,0))</f>
        <v>11</v>
      </c>
    </row>
    <row r="29" spans="1:35" ht="18.75" customHeight="1" hidden="1" outlineLevel="1">
      <c r="A29" s="26"/>
      <c r="B29" s="26"/>
      <c r="C29" s="26"/>
      <c r="D29" s="26"/>
      <c r="E29" s="26"/>
      <c r="F29" s="26"/>
      <c r="G29" s="26"/>
      <c r="H29" s="26"/>
      <c r="I29" s="26"/>
      <c r="J29" s="27"/>
      <c r="K29" s="27"/>
      <c r="L29" s="26"/>
      <c r="M29" s="26"/>
      <c r="N29" s="26"/>
      <c r="O29" s="27"/>
      <c r="P29" s="26"/>
      <c r="Q29" s="51"/>
      <c r="R29" s="51">
        <f>Q28</f>
        <v>0</v>
      </c>
      <c r="S29" s="51">
        <v>4</v>
      </c>
      <c r="T29" s="51">
        <f>IF(ROUND((T11-$R$11)*'[1]тарифы'!$B$5,0)&lt;='[1]тарифы'!$B$8,'[1]тарифы'!$B$8,ROUND((T11-$R$11)*'[1]тарифы'!$B$5,0))</f>
        <v>5</v>
      </c>
      <c r="U29" s="51">
        <f>IF(ROUND((U11-$R$11)*'[1]тарифы'!$B$5,0)&lt;='[1]тарифы'!$B$8,'[1]тарифы'!$B$8,ROUND((U11-$R$11)*'[1]тарифы'!$B$5,0))</f>
        <v>5</v>
      </c>
      <c r="V29" s="51">
        <f>IF(ROUND((V11-$R$11)*'[1]тарифы'!$B$5,0)&lt;='[1]тарифы'!$B$8,'[1]тарифы'!$B$8,ROUND((V11-$R$11)*'[1]тарифы'!$B$5,0))</f>
        <v>5</v>
      </c>
      <c r="W29" s="51">
        <f>IF(ROUND((W11-$R$11)*'[1]тарифы'!$B$5,0)&lt;='[1]тарифы'!$B$8,'[1]тарифы'!$B$8,ROUND((W11-$R$11)*'[1]тарифы'!$B$5,0))</f>
        <v>5</v>
      </c>
      <c r="X29" s="51">
        <f>IF(ROUND((X11-$R$11)*'[1]тарифы'!$B$5,0)&lt;='[1]тарифы'!$B$8,'[1]тарифы'!$B$8,ROUND((X11-$R$11)*'[1]тарифы'!$B$5,0))</f>
        <v>5</v>
      </c>
      <c r="Y29" s="51">
        <f>IF(ROUND((Y11-$R$11)*'[1]тарифы'!$B$5,0)&lt;='[1]тарифы'!$B$8,'[1]тарифы'!$B$8,ROUND((Y11-$R$11)*'[1]тарифы'!$B$5,0))</f>
        <v>5</v>
      </c>
      <c r="Z29" s="51">
        <f>IF(ROUND((Z11-$R$11)*'[1]тарифы'!$B$5,0)&lt;='[1]тарифы'!$B$8,'[1]тарифы'!$B$8,ROUND((Z11-$R$11)*'[1]тарифы'!$B$5,0))</f>
        <v>5</v>
      </c>
      <c r="AA29" s="51">
        <f>IF(ROUND((AA11-$R$11)*'[1]тарифы'!$B$5,0)&lt;='[1]тарифы'!$B$8,'[1]тарифы'!$B$8,ROUND((AA11-$R$11)*'[1]тарифы'!$B$5,0))</f>
        <v>5</v>
      </c>
      <c r="AB29" s="29">
        <f>IF(ROUND((AB11-$R$11)*'[1]тарифы'!$B$5,0)&lt;='[1]тарифы'!$B$8,'[1]тарифы'!$B$8,ROUND((AB11-$R$11)*'[1]тарифы'!$B$5,0))</f>
        <v>5</v>
      </c>
      <c r="AC29" s="29">
        <f>IF(ROUND((AC11-$R$11)*'[1]тарифы'!$B$5,0)&lt;='[1]тарифы'!$B$8,'[1]тарифы'!$B$8,ROUND((AC11-$R$11)*'[1]тарифы'!$B$5,0))</f>
        <v>5</v>
      </c>
      <c r="AD29" s="28">
        <f>IF(ROUND((AD11-$R$11)*'[1]тарифы'!$B$5,0)&lt;='[1]тарифы'!$B$8,'[1]тарифы'!$B$8,ROUND((AD11-$R$11)*'[1]тарифы'!$B$5,0))</f>
        <v>6</v>
      </c>
      <c r="AE29" s="28">
        <f>IF(ROUND((AE11-$R$11)*'[1]тарифы'!$B$5,0)&lt;='[1]тарифы'!$B$8,'[1]тарифы'!$B$8,ROUND((AE11-$R$11)*'[1]тарифы'!$B$5,0))</f>
        <v>6</v>
      </c>
      <c r="AF29" s="29">
        <f>IF(ROUND((AF11-$R$11)*'[1]тарифы'!$B$5,0)&lt;='[1]тарифы'!$B$8,'[1]тарифы'!$B$8,ROUND((AF11-$R$11)*'[1]тарифы'!$B$5,0))</f>
        <v>7</v>
      </c>
      <c r="AG29" s="29">
        <f>IF(ROUND((AG11-$R$11)*'[1]тарифы'!$B$5,0)&lt;='[1]тарифы'!$B$8,'[1]тарифы'!$B$8,ROUND((AG11-$R$11)*'[1]тарифы'!$B$5,0))</f>
        <v>7</v>
      </c>
      <c r="AH29" s="29">
        <f>IF(ROUND((AH11-$R$11)*'[1]тарифы'!$B$5,0)&lt;='[1]тарифы'!$B$8,'[1]тарифы'!$B$8,ROUND((AH11-$R$11)*'[1]тарифы'!$B$5,0))</f>
        <v>8</v>
      </c>
      <c r="AI29" s="28">
        <f>IF(ROUND((AI11-$R$11)*'[1]тарифы'!$B$5,0)&lt;='[1]тарифы'!$B$8,'[1]тарифы'!$B$8,ROUND((AI11-$R$11)*'[1]тарифы'!$B$5,0))</f>
        <v>11</v>
      </c>
    </row>
    <row r="30" spans="1:35" s="6" customFormat="1" ht="48" customHeight="1" collapsed="1">
      <c r="A30" s="35" t="s">
        <v>49</v>
      </c>
      <c r="B30" s="36"/>
      <c r="C30" s="37"/>
      <c r="D30" s="37"/>
      <c r="E30" s="37"/>
      <c r="F30" s="37"/>
      <c r="G30" s="37"/>
      <c r="H30" s="37"/>
      <c r="I30" s="37"/>
      <c r="J30" s="37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8"/>
      <c r="W30" s="35"/>
      <c r="X30" s="35"/>
      <c r="Y30" s="35"/>
      <c r="Z30" s="35"/>
      <c r="AA30" s="35"/>
      <c r="AB30" s="35"/>
      <c r="AC30" s="35"/>
      <c r="AD30" s="39"/>
      <c r="AE30" s="35"/>
      <c r="AF30" s="35"/>
      <c r="AG30" s="35"/>
      <c r="AH30" s="35"/>
      <c r="AI30" s="35"/>
    </row>
    <row r="31" spans="1:35" s="6" customFormat="1" ht="18.75">
      <c r="A31" s="40" t="s">
        <v>50</v>
      </c>
      <c r="B31" s="41" t="s">
        <v>51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2"/>
      <c r="AI31" s="42"/>
    </row>
    <row r="32" spans="1:35" s="6" customFormat="1" ht="18.75">
      <c r="A32" s="40" t="s">
        <v>52</v>
      </c>
      <c r="B32" s="43" t="s">
        <v>53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2"/>
      <c r="AI32" s="42"/>
    </row>
    <row r="33" spans="1:35" s="6" customFormat="1" ht="36" customHeight="1">
      <c r="A33" s="40" t="s">
        <v>54</v>
      </c>
      <c r="B33" s="43" t="s">
        <v>55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2"/>
      <c r="AI33" s="42"/>
    </row>
    <row r="34" spans="22:35" s="6" customFormat="1" ht="18.75">
      <c r="V34" s="42"/>
      <c r="W34" s="42"/>
      <c r="X34" s="42"/>
      <c r="Y34" s="42"/>
      <c r="Z34" s="42"/>
      <c r="AA34" s="42"/>
      <c r="AB34" s="42"/>
      <c r="AC34" s="42"/>
      <c r="AD34" s="44"/>
      <c r="AE34" s="42"/>
      <c r="AF34" s="42"/>
      <c r="AG34" s="42"/>
      <c r="AH34" s="42"/>
      <c r="AI34" s="42"/>
    </row>
    <row r="35" spans="23:35" s="6" customFormat="1" ht="24" customHeight="1">
      <c r="W35" s="42"/>
      <c r="X35" s="42"/>
      <c r="Y35" s="42"/>
      <c r="Z35" s="45"/>
      <c r="AA35" s="45"/>
      <c r="AB35" s="45"/>
      <c r="AC35" s="45"/>
      <c r="AD35" s="45"/>
      <c r="AE35" s="45"/>
      <c r="AF35" s="46"/>
      <c r="AG35" s="45"/>
      <c r="AH35" s="45"/>
      <c r="AI35" s="45"/>
    </row>
    <row r="36" spans="1:35" s="6" customFormat="1" ht="18.75">
      <c r="A36" s="42" t="s">
        <v>56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2"/>
      <c r="X36" s="42"/>
      <c r="Y36" s="42"/>
      <c r="Z36" s="45"/>
      <c r="AA36" s="45"/>
      <c r="AB36" s="45"/>
      <c r="AC36" s="45"/>
      <c r="AD36" s="45"/>
      <c r="AE36" s="45"/>
      <c r="AF36" s="46"/>
      <c r="AG36" s="45"/>
      <c r="AH36" s="45"/>
      <c r="AI36" s="45"/>
    </row>
    <row r="37" spans="1:35" s="6" customFormat="1" ht="18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5"/>
      <c r="AA37" s="45"/>
      <c r="AB37" s="45"/>
      <c r="AC37" s="45"/>
      <c r="AD37" s="45"/>
      <c r="AE37" s="45"/>
      <c r="AF37" s="45"/>
      <c r="AG37" s="46"/>
      <c r="AH37" s="45" t="e">
        <f>#REF!</f>
        <v>#REF!</v>
      </c>
      <c r="AI37" s="46"/>
    </row>
    <row r="38" spans="2:37" s="6" customFormat="1" ht="18.75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53">
        <v>0</v>
      </c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</row>
    <row r="39" spans="26:35" ht="12.75">
      <c r="Z39" s="48"/>
      <c r="AA39" s="48"/>
      <c r="AB39" s="48"/>
      <c r="AC39" s="48"/>
      <c r="AD39" s="48"/>
      <c r="AE39" s="48"/>
      <c r="AF39" s="48"/>
      <c r="AG39" s="48"/>
      <c r="AH39" s="48"/>
      <c r="AI39" s="48"/>
    </row>
    <row r="40" spans="13:35" ht="35.25" customHeight="1">
      <c r="M40" s="42" t="s">
        <v>56</v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8"/>
      <c r="AG40" s="48"/>
      <c r="AH40" s="48"/>
      <c r="AI40" s="48"/>
    </row>
    <row r="41" s="48" customFormat="1" ht="12.75">
      <c r="B41" s="49"/>
    </row>
    <row r="42" spans="1:35" ht="12.75" customHeight="1" hidden="1">
      <c r="A42" s="50" t="s">
        <v>57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Z42" s="48"/>
      <c r="AA42" s="48"/>
      <c r="AB42" s="48"/>
      <c r="AC42" s="48"/>
      <c r="AD42" s="48"/>
      <c r="AE42" s="48"/>
      <c r="AF42" s="48"/>
      <c r="AG42" s="48"/>
      <c r="AH42" s="48"/>
      <c r="AI42" s="48"/>
    </row>
    <row r="43" spans="1:35" ht="12.75" customHeight="1" hidden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Z43" s="48"/>
      <c r="AA43" s="48"/>
      <c r="AB43" s="48"/>
      <c r="AC43" s="48"/>
      <c r="AD43" s="48"/>
      <c r="AE43" s="48"/>
      <c r="AF43" s="48"/>
      <c r="AG43" s="48"/>
      <c r="AH43" s="48"/>
      <c r="AI43" s="48"/>
    </row>
    <row r="44" spans="26:35" ht="12.75" hidden="1">
      <c r="Z44" s="48"/>
      <c r="AA44" s="48"/>
      <c r="AB44" s="48"/>
      <c r="AC44" s="48"/>
      <c r="AD44" s="48"/>
      <c r="AE44" s="48"/>
      <c r="AF44" s="48"/>
      <c r="AG44" s="48"/>
      <c r="AH44" s="48"/>
      <c r="AI44" s="48"/>
    </row>
    <row r="45" spans="26:35" ht="12.75">
      <c r="Z45" s="48"/>
      <c r="AA45" s="48"/>
      <c r="AB45" s="48"/>
      <c r="AC45" s="48"/>
      <c r="AD45" s="48"/>
      <c r="AE45" s="48"/>
      <c r="AF45" s="48"/>
      <c r="AG45" s="48"/>
      <c r="AH45" s="48"/>
      <c r="AI45" s="48"/>
    </row>
    <row r="46" spans="26:35" ht="12.75">
      <c r="Z46" s="48"/>
      <c r="AA46" s="48"/>
      <c r="AB46" s="48"/>
      <c r="AC46" s="48"/>
      <c r="AD46" s="48"/>
      <c r="AE46" s="48"/>
      <c r="AF46" s="48"/>
      <c r="AG46" s="48"/>
      <c r="AH46" s="48"/>
      <c r="AI46" s="48"/>
    </row>
    <row r="47" spans="26:35" ht="12.75">
      <c r="Z47" s="48"/>
      <c r="AA47" s="48"/>
      <c r="AB47" s="48"/>
      <c r="AC47" s="48"/>
      <c r="AD47" s="48"/>
      <c r="AE47" s="48"/>
      <c r="AF47" s="48"/>
      <c r="AG47" s="48"/>
      <c r="AH47" s="48"/>
      <c r="AI47" s="48"/>
    </row>
    <row r="48" spans="26:35" ht="12.75">
      <c r="Z48" s="48"/>
      <c r="AA48" s="48"/>
      <c r="AB48" s="48"/>
      <c r="AC48" s="48"/>
      <c r="AD48" s="48"/>
      <c r="AE48" s="48"/>
      <c r="AF48" s="48"/>
      <c r="AG48" s="48"/>
      <c r="AH48" s="48"/>
      <c r="AI48" s="48"/>
    </row>
    <row r="68" s="6" customFormat="1" ht="282.75" customHeight="1"/>
    <row r="69" s="6" customFormat="1" ht="21.75" customHeight="1" hidden="1"/>
    <row r="70" s="6" customFormat="1" ht="42.75" customHeight="1"/>
    <row r="71" s="6" customFormat="1" ht="18.75"/>
    <row r="72" s="6" customFormat="1" ht="18.75"/>
    <row r="73" s="6" customFormat="1" ht="18.75"/>
    <row r="74" s="6" customFormat="1" ht="18.75"/>
    <row r="87" spans="13:17" ht="18.75">
      <c r="M87" s="6" t="s">
        <v>58</v>
      </c>
      <c r="N87" s="6"/>
      <c r="O87" s="6"/>
      <c r="P87" s="6"/>
      <c r="Q87" s="6"/>
    </row>
    <row r="88" spans="13:17" ht="32.25" customHeight="1" hidden="1">
      <c r="M88" s="6" t="s">
        <v>59</v>
      </c>
      <c r="N88" s="6"/>
      <c r="O88" s="6"/>
      <c r="P88" s="6"/>
      <c r="Q88" s="6"/>
    </row>
    <row r="89" spans="13:17" ht="24.75" customHeight="1">
      <c r="M89" s="6" t="s">
        <v>60</v>
      </c>
      <c r="N89" s="6"/>
      <c r="O89" s="6"/>
      <c r="P89" s="6"/>
      <c r="Q89" s="6"/>
    </row>
    <row r="90" spans="13:17" ht="18.75">
      <c r="M90" s="6" t="s">
        <v>61</v>
      </c>
      <c r="N90" s="6"/>
      <c r="O90" s="6"/>
      <c r="P90" s="6"/>
      <c r="Q90" s="6"/>
    </row>
    <row r="91" spans="13:17" ht="18.75">
      <c r="M91" s="6" t="s">
        <v>62</v>
      </c>
      <c r="N91" s="6"/>
      <c r="O91" s="6"/>
      <c r="P91" s="6"/>
      <c r="Q91" s="6"/>
    </row>
    <row r="92" spans="13:17" ht="18.75">
      <c r="M92" s="6" t="s">
        <v>63</v>
      </c>
      <c r="N92" s="6"/>
      <c r="O92" s="6"/>
      <c r="P92" s="6"/>
      <c r="Q92" s="6"/>
    </row>
    <row r="93" spans="13:17" ht="18.75">
      <c r="M93" s="6"/>
      <c r="N93" s="6"/>
      <c r="O93" s="6"/>
      <c r="P93" s="6"/>
      <c r="Q93" s="6"/>
    </row>
    <row r="95" ht="18.75">
      <c r="M95" s="6" t="s">
        <v>64</v>
      </c>
    </row>
    <row r="96" ht="18.75">
      <c r="M96" s="6" t="s">
        <v>65</v>
      </c>
    </row>
  </sheetData>
  <mergeCells count="7">
    <mergeCell ref="A42:U43"/>
    <mergeCell ref="A6:AG6"/>
    <mergeCell ref="A5:AG5"/>
    <mergeCell ref="B32:AG32"/>
    <mergeCell ref="B31:AG31"/>
    <mergeCell ref="B33:AG33"/>
    <mergeCell ref="M38:AK38"/>
  </mergeCells>
  <printOptions/>
  <pageMargins left="0.6692913385826772" right="0.03937007874015748" top="0.31496062992125984" bottom="0.03937007874015748" header="0.5118110236220472" footer="0.15748031496062992"/>
  <pageSetup horizontalDpi="120" verticalDpi="12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79"/>
  <sheetViews>
    <sheetView zoomScale="75" zoomScaleNormal="75" zoomScaleSheetLayoutView="50" workbookViewId="0" topLeftCell="A1">
      <selection activeCell="D1" sqref="A1:IV16384"/>
    </sheetView>
  </sheetViews>
  <sheetFormatPr defaultColWidth="9.00390625" defaultRowHeight="12.75" outlineLevelRow="1" outlineLevelCol="1"/>
  <cols>
    <col min="1" max="3" width="6.25390625" style="1" customWidth="1"/>
    <col min="4" max="4" width="8.25390625" style="1" customWidth="1"/>
    <col min="5" max="10" width="6.25390625" style="1" customWidth="1"/>
    <col min="11" max="11" width="9.00390625" style="1" customWidth="1"/>
    <col min="12" max="32" width="6.25390625" style="1" customWidth="1"/>
    <col min="33" max="33" width="5.25390625" style="1" hidden="1" customWidth="1" outlineLevel="1"/>
    <col min="34" max="34" width="6.25390625" style="1" hidden="1" customWidth="1" outlineLevel="1" collapsed="1"/>
    <col min="35" max="35" width="9.125" style="1" customWidth="1" collapsed="1"/>
    <col min="36" max="16384" width="9.125" style="1" customWidth="1"/>
  </cols>
  <sheetData>
    <row r="1" spans="14:34" ht="54" customHeight="1">
      <c r="N1" s="2"/>
      <c r="O1" s="2"/>
      <c r="P1" s="2"/>
      <c r="Q1" s="2"/>
      <c r="R1" s="2"/>
      <c r="S1" s="2"/>
      <c r="T1" s="2"/>
      <c r="Z1" s="3" t="s">
        <v>0</v>
      </c>
      <c r="AF1" s="4"/>
      <c r="AG1" s="5" t="s">
        <v>1</v>
      </c>
      <c r="AH1" s="4"/>
    </row>
    <row r="2" spans="14:34" ht="18.75">
      <c r="N2" s="2"/>
      <c r="O2" s="2"/>
      <c r="P2" s="2"/>
      <c r="Q2" s="2"/>
      <c r="R2" s="2"/>
      <c r="S2" s="2"/>
      <c r="T2" s="2"/>
      <c r="Z2" s="3" t="s">
        <v>2</v>
      </c>
      <c r="AB2" s="2"/>
      <c r="AD2" s="2"/>
      <c r="AF2" s="4"/>
      <c r="AG2" s="5" t="s">
        <v>3</v>
      </c>
      <c r="AH2" s="4"/>
    </row>
    <row r="3" spans="14:34" ht="18.75">
      <c r="N3" s="2"/>
      <c r="O3" s="2"/>
      <c r="P3" s="2"/>
      <c r="Q3" s="2"/>
      <c r="R3" s="2"/>
      <c r="S3" s="2"/>
      <c r="T3" s="2"/>
      <c r="Z3" s="6" t="s">
        <v>4</v>
      </c>
      <c r="AB3" s="2"/>
      <c r="AF3" s="4"/>
      <c r="AG3" s="5" t="s">
        <v>5</v>
      </c>
      <c r="AH3" s="4"/>
    </row>
    <row r="4" spans="14:34" ht="18.75">
      <c r="N4" s="2"/>
      <c r="O4" s="2"/>
      <c r="P4" s="2"/>
      <c r="Q4" s="2"/>
      <c r="R4" s="2"/>
      <c r="S4" s="2"/>
      <c r="T4" s="2"/>
      <c r="Z4" s="6" t="s">
        <v>6</v>
      </c>
      <c r="AB4" s="2"/>
      <c r="AF4" s="4"/>
      <c r="AG4" s="5"/>
      <c r="AH4" s="4"/>
    </row>
    <row r="5" spans="1:33" ht="18.75">
      <c r="A5" s="7" t="s">
        <v>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5" t="s">
        <v>8</v>
      </c>
    </row>
    <row r="6" spans="1:32" ht="36.75" customHeight="1" thickBot="1">
      <c r="A6" s="8" t="s">
        <v>69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4" ht="102" customHeight="1" thickBot="1">
      <c r="A7" s="9" t="s">
        <v>10</v>
      </c>
      <c r="B7" s="9" t="s">
        <v>11</v>
      </c>
      <c r="C7" s="9" t="s">
        <v>70</v>
      </c>
      <c r="D7" s="9" t="s">
        <v>71</v>
      </c>
      <c r="E7" s="9" t="s">
        <v>72</v>
      </c>
      <c r="F7" s="9" t="s">
        <v>73</v>
      </c>
      <c r="G7" s="9" t="s">
        <v>74</v>
      </c>
      <c r="H7" s="9" t="s">
        <v>75</v>
      </c>
      <c r="I7" s="9" t="s">
        <v>76</v>
      </c>
      <c r="J7" s="9" t="s">
        <v>77</v>
      </c>
      <c r="K7" s="9" t="s">
        <v>78</v>
      </c>
      <c r="L7" s="9" t="s">
        <v>79</v>
      </c>
      <c r="M7" s="9" t="s">
        <v>80</v>
      </c>
      <c r="N7" s="9" t="s">
        <v>81</v>
      </c>
      <c r="O7" s="9" t="s">
        <v>25</v>
      </c>
      <c r="P7" s="9" t="s">
        <v>26</v>
      </c>
      <c r="Q7" s="9" t="s">
        <v>27</v>
      </c>
      <c r="R7" s="9" t="s">
        <v>28</v>
      </c>
      <c r="S7" s="9" t="s">
        <v>29</v>
      </c>
      <c r="T7" s="9" t="s">
        <v>30</v>
      </c>
      <c r="U7" s="9" t="s">
        <v>31</v>
      </c>
      <c r="V7" s="9" t="s">
        <v>32</v>
      </c>
      <c r="W7" s="9" t="s">
        <v>33</v>
      </c>
      <c r="X7" s="9" t="s">
        <v>34</v>
      </c>
      <c r="Y7" s="9" t="s">
        <v>35</v>
      </c>
      <c r="Z7" s="9" t="s">
        <v>36</v>
      </c>
      <c r="AA7" s="9" t="s">
        <v>37</v>
      </c>
      <c r="AB7" s="9" t="s">
        <v>38</v>
      </c>
      <c r="AC7" s="9" t="s">
        <v>39</v>
      </c>
      <c r="AD7" s="9" t="s">
        <v>40</v>
      </c>
      <c r="AE7" s="9" t="s">
        <v>41</v>
      </c>
      <c r="AF7" s="9" t="s">
        <v>42</v>
      </c>
      <c r="AG7" s="10" t="s">
        <v>43</v>
      </c>
      <c r="AH7" s="9" t="s">
        <v>44</v>
      </c>
    </row>
    <row r="8" spans="1:49" ht="13.5" hidden="1" outlineLevel="1" thickBot="1">
      <c r="A8" s="11" t="s">
        <v>45</v>
      </c>
      <c r="B8" s="12">
        <v>0.5</v>
      </c>
      <c r="C8" s="12"/>
      <c r="D8" s="12"/>
      <c r="E8" s="13"/>
      <c r="F8" s="13"/>
      <c r="G8" s="12">
        <v>3.2</v>
      </c>
      <c r="H8" s="13"/>
      <c r="I8" s="13"/>
      <c r="J8" s="12">
        <v>4.6</v>
      </c>
      <c r="K8" s="12">
        <v>5.2</v>
      </c>
      <c r="L8" s="12">
        <v>5.8</v>
      </c>
      <c r="M8" s="12">
        <v>6.3</v>
      </c>
      <c r="N8" s="13"/>
      <c r="O8" s="12">
        <v>7.9</v>
      </c>
      <c r="P8" s="12">
        <v>8.9</v>
      </c>
      <c r="Q8" s="12">
        <v>9.8</v>
      </c>
      <c r="R8" s="12">
        <v>10.6</v>
      </c>
      <c r="S8" s="12">
        <v>14.4</v>
      </c>
      <c r="T8" s="12">
        <v>16</v>
      </c>
      <c r="U8" s="12">
        <v>16.7</v>
      </c>
      <c r="V8" s="12">
        <v>17.5</v>
      </c>
      <c r="W8" s="12">
        <v>18.8</v>
      </c>
      <c r="X8" s="12">
        <v>19.6</v>
      </c>
      <c r="Y8" s="12">
        <v>20.7</v>
      </c>
      <c r="Z8" s="12">
        <v>21.4</v>
      </c>
      <c r="AA8" s="12">
        <v>22.1</v>
      </c>
      <c r="AB8" s="12">
        <v>22.9</v>
      </c>
      <c r="AC8" s="12">
        <v>23.8</v>
      </c>
      <c r="AD8" s="12">
        <v>25.2</v>
      </c>
      <c r="AE8" s="12">
        <v>26</v>
      </c>
      <c r="AF8" s="12">
        <v>26.5</v>
      </c>
      <c r="AG8" s="14"/>
      <c r="AH8" s="12">
        <v>26.5</v>
      </c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</row>
    <row r="9" spans="1:49" ht="13.5" hidden="1" outlineLevel="1" thickBot="1">
      <c r="A9" s="11" t="s">
        <v>46</v>
      </c>
      <c r="B9" s="16">
        <v>0.5</v>
      </c>
      <c r="C9" s="16">
        <f>B9+0.5</f>
        <v>1</v>
      </c>
      <c r="D9" s="16">
        <f>C9+0.6</f>
        <v>1.6</v>
      </c>
      <c r="E9" s="17">
        <f>D9+0.5</f>
        <v>2.1</v>
      </c>
      <c r="F9" s="17">
        <f>E9+0.7</f>
        <v>2.8</v>
      </c>
      <c r="G9" s="16">
        <f>F9+0.6</f>
        <v>3.4</v>
      </c>
      <c r="H9" s="17">
        <f>G9+0.6</f>
        <v>4</v>
      </c>
      <c r="I9" s="17">
        <f>H9+0.5</f>
        <v>4.5</v>
      </c>
      <c r="J9" s="16">
        <f>I9+0.5</f>
        <v>5</v>
      </c>
      <c r="K9" s="16"/>
      <c r="L9" s="16"/>
      <c r="M9" s="16">
        <f>J9+0.5</f>
        <v>5.5</v>
      </c>
      <c r="N9" s="17">
        <f>M9+0.5</f>
        <v>6</v>
      </c>
      <c r="O9" s="16" t="e">
        <f>#REF!+0.6</f>
        <v>#REF!</v>
      </c>
      <c r="P9" s="16" t="e">
        <f>O9+0.7</f>
        <v>#REF!</v>
      </c>
      <c r="Q9" s="16" t="e">
        <f>P9+0.8</f>
        <v>#REF!</v>
      </c>
      <c r="R9" s="16" t="e">
        <f>Q9+0.8</f>
        <v>#REF!</v>
      </c>
      <c r="S9" s="16" t="e">
        <f>R9+3.8</f>
        <v>#REF!</v>
      </c>
      <c r="T9" s="16" t="e">
        <f>S9+1.5</f>
        <v>#REF!</v>
      </c>
      <c r="U9" s="16" t="e">
        <f>T9+0.8</f>
        <v>#REF!</v>
      </c>
      <c r="V9" s="16" t="e">
        <f>U9+1.1</f>
        <v>#REF!</v>
      </c>
      <c r="W9" s="16" t="e">
        <f>V9+1.5</f>
        <v>#REF!</v>
      </c>
      <c r="X9" s="16" t="e">
        <f>W9+0.7</f>
        <v>#REF!</v>
      </c>
      <c r="Y9" s="16" t="e">
        <f>X9+0.8</f>
        <v>#REF!</v>
      </c>
      <c r="Z9" s="16" t="e">
        <f>Y9+0.8</f>
        <v>#REF!</v>
      </c>
      <c r="AA9" s="16" t="e">
        <f>Z9+0.9</f>
        <v>#REF!</v>
      </c>
      <c r="AB9" s="16"/>
      <c r="AC9" s="16" t="e">
        <f>AA9+1.2</f>
        <v>#REF!</v>
      </c>
      <c r="AD9" s="16" t="e">
        <f>AC9+1.8</f>
        <v>#REF!</v>
      </c>
      <c r="AE9" s="16" t="e">
        <f>AD9+0.8</f>
        <v>#REF!</v>
      </c>
      <c r="AF9" s="16" t="e">
        <f>AE9+0.6</f>
        <v>#REF!</v>
      </c>
      <c r="AG9" s="14"/>
      <c r="AH9" s="16">
        <f>AG9+0.6</f>
        <v>0.6</v>
      </c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</row>
    <row r="10" spans="1:34" ht="13.5" hidden="1" outlineLevel="1" thickBot="1">
      <c r="A10" s="18" t="s">
        <v>10</v>
      </c>
      <c r="B10" s="16">
        <v>0.25</v>
      </c>
      <c r="C10" s="12">
        <v>1</v>
      </c>
      <c r="D10" s="12">
        <v>1.9</v>
      </c>
      <c r="E10" s="19">
        <v>2.1</v>
      </c>
      <c r="F10" s="19">
        <v>2.35</v>
      </c>
      <c r="G10" s="16">
        <v>3.1</v>
      </c>
      <c r="H10" s="17">
        <v>3.4</v>
      </c>
      <c r="I10" s="17"/>
      <c r="J10" s="16" t="s">
        <v>47</v>
      </c>
      <c r="K10" s="16">
        <v>4.95</v>
      </c>
      <c r="L10" s="16">
        <v>5.25</v>
      </c>
      <c r="M10" s="16">
        <v>5.8</v>
      </c>
      <c r="N10" s="17">
        <v>6.05</v>
      </c>
      <c r="O10" s="16">
        <v>7.5</v>
      </c>
      <c r="P10" s="16">
        <v>8.4</v>
      </c>
      <c r="Q10" s="16">
        <v>9.25</v>
      </c>
      <c r="R10" s="16">
        <v>10.1</v>
      </c>
      <c r="S10" s="16">
        <v>13.9</v>
      </c>
      <c r="T10" s="16">
        <v>15.45</v>
      </c>
      <c r="U10" s="16">
        <v>16.15</v>
      </c>
      <c r="V10" s="16">
        <v>17.15</v>
      </c>
      <c r="W10" s="16">
        <v>18.6</v>
      </c>
      <c r="X10" s="16">
        <v>19.35</v>
      </c>
      <c r="Y10" s="16">
        <v>20.3</v>
      </c>
      <c r="Z10" s="20">
        <v>21.1</v>
      </c>
      <c r="AA10" s="21">
        <v>21.9</v>
      </c>
      <c r="AB10" s="21">
        <v>22.3</v>
      </c>
      <c r="AC10" s="12">
        <v>23.45</v>
      </c>
      <c r="AD10" s="20">
        <v>24.6</v>
      </c>
      <c r="AE10" s="21">
        <v>25.45</v>
      </c>
      <c r="AF10" s="20">
        <v>26.25</v>
      </c>
      <c r="AG10" s="22"/>
      <c r="AH10" s="20">
        <v>26.25</v>
      </c>
    </row>
    <row r="11" spans="1:48" ht="13.5" outlineLevel="1" thickBot="1">
      <c r="A11" s="18" t="s">
        <v>48</v>
      </c>
      <c r="B11" s="16">
        <v>0.25</v>
      </c>
      <c r="C11" s="16">
        <v>1.1</v>
      </c>
      <c r="D11" s="16">
        <v>1.6</v>
      </c>
      <c r="E11" s="17">
        <v>2.1</v>
      </c>
      <c r="F11" s="17">
        <v>2.8</v>
      </c>
      <c r="G11" s="16">
        <v>3.4</v>
      </c>
      <c r="H11" s="17">
        <v>4</v>
      </c>
      <c r="I11" s="17">
        <f>H11+0.5</f>
        <v>4.5</v>
      </c>
      <c r="J11" s="16">
        <v>5.1</v>
      </c>
      <c r="K11" s="23">
        <v>6.3</v>
      </c>
      <c r="L11" s="23">
        <v>6.9</v>
      </c>
      <c r="M11" s="16">
        <v>7.4</v>
      </c>
      <c r="N11" s="17">
        <v>7.9</v>
      </c>
      <c r="O11" s="16">
        <v>8.6</v>
      </c>
      <c r="P11" s="16">
        <v>9.6</v>
      </c>
      <c r="Q11" s="16">
        <v>10.5</v>
      </c>
      <c r="R11" s="16">
        <v>11.3</v>
      </c>
      <c r="S11" s="16">
        <v>15.1</v>
      </c>
      <c r="T11" s="16">
        <v>16.7</v>
      </c>
      <c r="U11" s="16">
        <v>17.4</v>
      </c>
      <c r="V11" s="16">
        <v>18.2</v>
      </c>
      <c r="W11" s="16">
        <v>19.5</v>
      </c>
      <c r="X11" s="16">
        <v>20.3</v>
      </c>
      <c r="Y11" s="16">
        <v>21.4</v>
      </c>
      <c r="Z11" s="20">
        <v>22.1</v>
      </c>
      <c r="AA11" s="21">
        <v>22.8</v>
      </c>
      <c r="AB11" s="21">
        <v>23.6</v>
      </c>
      <c r="AC11" s="12">
        <v>24.5</v>
      </c>
      <c r="AD11" s="20">
        <v>25.9</v>
      </c>
      <c r="AE11" s="21">
        <v>26.8</v>
      </c>
      <c r="AF11" s="20">
        <v>27.6</v>
      </c>
      <c r="AG11" s="24">
        <f>AF11+2.2</f>
        <v>29.8</v>
      </c>
      <c r="AH11" s="20">
        <v>29.5</v>
      </c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34" ht="18.75" customHeight="1">
      <c r="A12" s="25">
        <v>0</v>
      </c>
      <c r="B12" s="26">
        <v>4</v>
      </c>
      <c r="C12" s="26">
        <v>4</v>
      </c>
      <c r="D12" s="27">
        <v>4</v>
      </c>
      <c r="E12" s="27">
        <v>4</v>
      </c>
      <c r="F12" s="26">
        <v>4</v>
      </c>
      <c r="G12" s="27">
        <v>4</v>
      </c>
      <c r="H12" s="26">
        <v>4</v>
      </c>
      <c r="I12" s="26">
        <v>4</v>
      </c>
      <c r="J12" s="27">
        <v>4</v>
      </c>
      <c r="K12" s="27">
        <v>4</v>
      </c>
      <c r="L12" s="26">
        <v>4</v>
      </c>
      <c r="M12" s="26">
        <v>4</v>
      </c>
      <c r="N12" s="26">
        <v>4</v>
      </c>
      <c r="O12" s="26">
        <v>4</v>
      </c>
      <c r="P12" s="26">
        <v>4</v>
      </c>
      <c r="Q12" s="26">
        <v>4</v>
      </c>
      <c r="R12" s="26">
        <v>4</v>
      </c>
      <c r="S12" s="28">
        <v>6</v>
      </c>
      <c r="T12" s="28">
        <v>7</v>
      </c>
      <c r="U12" s="29">
        <v>7</v>
      </c>
      <c r="V12" s="29">
        <v>7</v>
      </c>
      <c r="W12" s="28">
        <v>8</v>
      </c>
      <c r="X12" s="28">
        <v>8</v>
      </c>
      <c r="Y12" s="28">
        <v>9</v>
      </c>
      <c r="Z12" s="29">
        <v>9</v>
      </c>
      <c r="AA12" s="29">
        <v>9</v>
      </c>
      <c r="AB12" s="29">
        <v>10</v>
      </c>
      <c r="AC12" s="29">
        <v>10</v>
      </c>
      <c r="AD12" s="28">
        <v>10</v>
      </c>
      <c r="AE12" s="28">
        <v>11</v>
      </c>
      <c r="AF12" s="29">
        <v>11</v>
      </c>
      <c r="AG12" s="30">
        <f>IF(ROUND((AG11)*'[1]тарифы'!$B$5,0)&lt;='[1]тарифы'!$B$8,'[1]тарифы'!$B$8,ROUND((AG11)*'[1]тарифы'!$B$5,0))</f>
        <v>12</v>
      </c>
      <c r="AH12" s="28">
        <f>IF(ROUND((AH11)*'[1]тарифы'!$B$5,0)&lt;='[1]тарифы'!$B$8,'[1]тарифы'!$B$8,ROUND((AH11)*'[1]тарифы'!$B$5,0))</f>
        <v>12</v>
      </c>
    </row>
    <row r="13" spans="1:34" ht="18.75" customHeight="1">
      <c r="A13" s="26"/>
      <c r="B13" s="25">
        <v>0</v>
      </c>
      <c r="C13" s="26">
        <v>4</v>
      </c>
      <c r="D13" s="27">
        <v>4</v>
      </c>
      <c r="E13" s="27">
        <v>4</v>
      </c>
      <c r="F13" s="26">
        <v>4</v>
      </c>
      <c r="G13" s="27">
        <v>4</v>
      </c>
      <c r="H13" s="26">
        <v>4</v>
      </c>
      <c r="I13" s="26">
        <v>4</v>
      </c>
      <c r="J13" s="27">
        <v>4</v>
      </c>
      <c r="K13" s="27">
        <v>4</v>
      </c>
      <c r="L13" s="26">
        <v>4</v>
      </c>
      <c r="M13" s="26">
        <v>4</v>
      </c>
      <c r="N13" s="26">
        <v>4</v>
      </c>
      <c r="O13" s="26">
        <v>4</v>
      </c>
      <c r="P13" s="26">
        <v>4</v>
      </c>
      <c r="Q13" s="26">
        <v>4</v>
      </c>
      <c r="R13" s="26">
        <v>4</v>
      </c>
      <c r="S13" s="28">
        <v>6</v>
      </c>
      <c r="T13" s="28">
        <v>7</v>
      </c>
      <c r="U13" s="28">
        <v>7</v>
      </c>
      <c r="V13" s="29">
        <v>7</v>
      </c>
      <c r="W13" s="29">
        <v>8</v>
      </c>
      <c r="X13" s="28">
        <v>8</v>
      </c>
      <c r="Y13" s="28">
        <v>9</v>
      </c>
      <c r="Z13" s="28">
        <v>9</v>
      </c>
      <c r="AA13" s="29">
        <v>9</v>
      </c>
      <c r="AB13" s="29">
        <v>9</v>
      </c>
      <c r="AC13" s="29">
        <v>10</v>
      </c>
      <c r="AD13" s="28">
        <v>10</v>
      </c>
      <c r="AE13" s="28">
        <v>11</v>
      </c>
      <c r="AF13" s="28">
        <v>11</v>
      </c>
      <c r="AG13" s="30">
        <f>IF(ROUND((AG11-$B$11)*'[1]тарифы'!$B$5,0)&lt;='[1]тарифы'!$B$8,'[1]тарифы'!$B$8,ROUND((AG11-$B$11)*'[1]тарифы'!$B$5,0))</f>
        <v>12</v>
      </c>
      <c r="AH13" s="28">
        <f>IF(ROUND((AH11-$B$11)*'[1]тарифы'!$B$5,0)&lt;='[1]тарифы'!$B$8,'[1]тарифы'!$B$8,ROUND((AH11-$B$11)*'[1]тарифы'!$B$5,0))</f>
        <v>12</v>
      </c>
    </row>
    <row r="14" spans="1:34" ht="18.75" customHeight="1">
      <c r="A14" s="26"/>
      <c r="B14" s="26"/>
      <c r="C14" s="25">
        <v>0</v>
      </c>
      <c r="D14" s="27">
        <v>4</v>
      </c>
      <c r="E14" s="27">
        <v>4</v>
      </c>
      <c r="F14" s="26">
        <v>4</v>
      </c>
      <c r="G14" s="27">
        <v>4</v>
      </c>
      <c r="H14" s="26">
        <v>4</v>
      </c>
      <c r="I14" s="26">
        <v>4</v>
      </c>
      <c r="J14" s="27">
        <v>4</v>
      </c>
      <c r="K14" s="27">
        <v>4</v>
      </c>
      <c r="L14" s="26">
        <v>4</v>
      </c>
      <c r="M14" s="26">
        <v>4</v>
      </c>
      <c r="N14" s="26">
        <v>4</v>
      </c>
      <c r="O14" s="26">
        <v>4</v>
      </c>
      <c r="P14" s="26">
        <v>4</v>
      </c>
      <c r="Q14" s="26">
        <v>4</v>
      </c>
      <c r="R14" s="26">
        <v>4</v>
      </c>
      <c r="S14" s="29">
        <v>6</v>
      </c>
      <c r="T14" s="28">
        <v>6</v>
      </c>
      <c r="U14" s="28">
        <v>7</v>
      </c>
      <c r="V14" s="29">
        <v>7</v>
      </c>
      <c r="W14" s="29">
        <v>7</v>
      </c>
      <c r="X14" s="29">
        <v>8</v>
      </c>
      <c r="Y14" s="28">
        <v>8</v>
      </c>
      <c r="Z14" s="28">
        <v>8</v>
      </c>
      <c r="AA14" s="28">
        <v>9</v>
      </c>
      <c r="AB14" s="29">
        <v>9</v>
      </c>
      <c r="AC14" s="29">
        <v>9</v>
      </c>
      <c r="AD14" s="28">
        <v>10</v>
      </c>
      <c r="AE14" s="28">
        <v>10</v>
      </c>
      <c r="AF14" s="28">
        <v>11</v>
      </c>
      <c r="AG14" s="30">
        <f>IF(ROUND((AG11-$C$11)*'[1]тарифы'!$B$5,0)&lt;='[1]тарифы'!$B$8,'[1]тарифы'!$B$8,ROUND((AG11-$C$11)*'[1]тарифы'!$B$5,0))</f>
        <v>12</v>
      </c>
      <c r="AH14" s="28">
        <f>IF(ROUND((AH11-$C$11)*'[1]тарифы'!$B$5,0)&lt;='[1]тарифы'!$B$8,'[1]тарифы'!$B$8,ROUND((AH11-$C$11)*'[1]тарифы'!$B$5,0))</f>
        <v>11</v>
      </c>
    </row>
    <row r="15" spans="1:34" ht="18.75" customHeight="1">
      <c r="A15" s="26"/>
      <c r="B15" s="26"/>
      <c r="C15" s="26"/>
      <c r="D15" s="27">
        <v>0</v>
      </c>
      <c r="E15" s="27">
        <v>4</v>
      </c>
      <c r="F15" s="26">
        <v>4</v>
      </c>
      <c r="G15" s="27">
        <v>4</v>
      </c>
      <c r="H15" s="26">
        <v>4</v>
      </c>
      <c r="I15" s="26">
        <v>4</v>
      </c>
      <c r="J15" s="27">
        <v>4</v>
      </c>
      <c r="K15" s="27">
        <v>4</v>
      </c>
      <c r="L15" s="26">
        <v>4</v>
      </c>
      <c r="M15" s="26">
        <v>4</v>
      </c>
      <c r="N15" s="26">
        <v>4</v>
      </c>
      <c r="O15" s="26">
        <v>4</v>
      </c>
      <c r="P15" s="26">
        <v>4</v>
      </c>
      <c r="Q15" s="26">
        <v>4</v>
      </c>
      <c r="R15" s="26">
        <v>4</v>
      </c>
      <c r="S15" s="29">
        <v>5</v>
      </c>
      <c r="T15" s="29">
        <v>6</v>
      </c>
      <c r="U15" s="28">
        <v>6</v>
      </c>
      <c r="V15" s="28">
        <v>7</v>
      </c>
      <c r="W15" s="29">
        <v>7</v>
      </c>
      <c r="X15" s="29">
        <v>8</v>
      </c>
      <c r="Y15" s="29">
        <v>8</v>
      </c>
      <c r="Z15" s="28">
        <v>8</v>
      </c>
      <c r="AA15" s="28">
        <v>9</v>
      </c>
      <c r="AB15" s="28">
        <v>9</v>
      </c>
      <c r="AC15" s="29">
        <v>9</v>
      </c>
      <c r="AD15" s="29">
        <v>10</v>
      </c>
      <c r="AE15" s="28">
        <v>10</v>
      </c>
      <c r="AF15" s="28">
        <v>10</v>
      </c>
      <c r="AG15" s="30">
        <f>IF(ROUND((AG11-$D$11)*'[1]тарифы'!$B$5,0)&lt;='[1]тарифы'!$B$8,'[1]тарифы'!$B$8,ROUND((AG11-$D$11)*'[1]тарифы'!$B$5,0))</f>
        <v>11</v>
      </c>
      <c r="AH15" s="29">
        <f>IF(ROUND((AH11-$D$11)*'[1]тарифы'!$B$5,0)&lt;='[1]тарифы'!$B$8,'[1]тарифы'!$B$8,ROUND((AH11-$D$11)*'[1]тарифы'!$B$5,0))</f>
        <v>11</v>
      </c>
    </row>
    <row r="16" spans="1:34" ht="18.75" customHeight="1">
      <c r="A16" s="26"/>
      <c r="B16" s="26"/>
      <c r="C16" s="26"/>
      <c r="D16" s="26"/>
      <c r="E16" s="27">
        <v>0</v>
      </c>
      <c r="F16" s="26">
        <v>4</v>
      </c>
      <c r="G16" s="27">
        <v>4</v>
      </c>
      <c r="H16" s="26">
        <v>4</v>
      </c>
      <c r="I16" s="26">
        <v>4</v>
      </c>
      <c r="J16" s="27">
        <v>4</v>
      </c>
      <c r="K16" s="27">
        <v>4</v>
      </c>
      <c r="L16" s="26">
        <v>4</v>
      </c>
      <c r="M16" s="26">
        <v>4</v>
      </c>
      <c r="N16" s="26">
        <v>4</v>
      </c>
      <c r="O16" s="26">
        <v>4</v>
      </c>
      <c r="P16" s="26">
        <v>4</v>
      </c>
      <c r="Q16" s="26">
        <v>4</v>
      </c>
      <c r="R16" s="26">
        <v>4</v>
      </c>
      <c r="S16" s="29">
        <v>5</v>
      </c>
      <c r="T16" s="29">
        <v>6</v>
      </c>
      <c r="U16" s="28">
        <v>6</v>
      </c>
      <c r="V16" s="28">
        <v>6</v>
      </c>
      <c r="W16" s="29">
        <v>7</v>
      </c>
      <c r="X16" s="29">
        <v>7</v>
      </c>
      <c r="Y16" s="29">
        <v>8</v>
      </c>
      <c r="Z16" s="28">
        <v>8</v>
      </c>
      <c r="AA16" s="28">
        <v>8</v>
      </c>
      <c r="AB16" s="28">
        <v>9</v>
      </c>
      <c r="AC16" s="29">
        <v>9</v>
      </c>
      <c r="AD16" s="29">
        <v>10</v>
      </c>
      <c r="AE16" s="29">
        <v>10</v>
      </c>
      <c r="AF16" s="28">
        <v>10</v>
      </c>
      <c r="AG16" s="30">
        <f>IF(ROUND((AG11-$E$11)*'[1]тарифы'!$B$5,0)&lt;='[1]тарифы'!$B$8,'[1]тарифы'!$B$8,ROUND((AG11-$E$11)*'[1]тарифы'!$B$5,0))</f>
        <v>11</v>
      </c>
      <c r="AH16" s="29">
        <f>IF(ROUND((AH11-$E$11)*'[1]тарифы'!$B$5,0)&lt;='[1]тарифы'!$B$8,'[1]тарифы'!$B$8,ROUND((AH11-$E$11)*'[1]тарифы'!$B$5,0))</f>
        <v>11</v>
      </c>
    </row>
    <row r="17" spans="1:34" ht="18.75" customHeight="1">
      <c r="A17" s="26"/>
      <c r="B17" s="26"/>
      <c r="C17" s="26"/>
      <c r="D17" s="26"/>
      <c r="E17" s="26"/>
      <c r="F17" s="25">
        <v>0</v>
      </c>
      <c r="G17" s="27">
        <v>4</v>
      </c>
      <c r="H17" s="26">
        <v>4</v>
      </c>
      <c r="I17" s="26">
        <v>4</v>
      </c>
      <c r="J17" s="27">
        <v>4</v>
      </c>
      <c r="K17" s="27">
        <v>4</v>
      </c>
      <c r="L17" s="26">
        <v>4</v>
      </c>
      <c r="M17" s="26">
        <v>4</v>
      </c>
      <c r="N17" s="26">
        <v>4</v>
      </c>
      <c r="O17" s="26">
        <v>4</v>
      </c>
      <c r="P17" s="26">
        <v>4</v>
      </c>
      <c r="Q17" s="26">
        <v>4</v>
      </c>
      <c r="R17" s="26">
        <v>4</v>
      </c>
      <c r="S17" s="29">
        <v>5</v>
      </c>
      <c r="T17" s="29">
        <v>6</v>
      </c>
      <c r="U17" s="28">
        <v>6</v>
      </c>
      <c r="V17" s="28">
        <v>6</v>
      </c>
      <c r="W17" s="29">
        <v>7</v>
      </c>
      <c r="X17" s="29">
        <v>7</v>
      </c>
      <c r="Y17" s="29">
        <v>8</v>
      </c>
      <c r="Z17" s="28">
        <v>8</v>
      </c>
      <c r="AA17" s="28">
        <v>8</v>
      </c>
      <c r="AB17" s="28">
        <v>8</v>
      </c>
      <c r="AC17" s="29">
        <v>9</v>
      </c>
      <c r="AD17" s="29">
        <v>9</v>
      </c>
      <c r="AE17" s="29">
        <v>10</v>
      </c>
      <c r="AF17" s="28">
        <v>10</v>
      </c>
      <c r="AG17" s="30">
        <f>IF(ROUND((AG11-$F$11)*'[1]тарифы'!$B$5,0)&lt;='[1]тарифы'!$B$8,'[1]тарифы'!$B$8,ROUND((AG11-$F$11)*'[1]тарифы'!$B$5,0))</f>
        <v>11</v>
      </c>
      <c r="AH17" s="29">
        <f>IF(ROUND((AH11-$F$11)*'[1]тарифы'!$B$5,0)&lt;='[1]тарифы'!$B$8,'[1]тарифы'!$B$8,ROUND((AH11-$F$11)*'[1]тарифы'!$B$5,0))</f>
        <v>11</v>
      </c>
    </row>
    <row r="18" spans="1:34" ht="18.75" customHeight="1">
      <c r="A18" s="26"/>
      <c r="B18" s="26"/>
      <c r="C18" s="26"/>
      <c r="D18" s="26"/>
      <c r="E18" s="26"/>
      <c r="F18" s="26"/>
      <c r="G18" s="27">
        <v>0</v>
      </c>
      <c r="H18" s="26">
        <v>4</v>
      </c>
      <c r="I18" s="26">
        <v>4</v>
      </c>
      <c r="J18" s="27">
        <v>4</v>
      </c>
      <c r="K18" s="27">
        <v>4</v>
      </c>
      <c r="L18" s="26">
        <v>4</v>
      </c>
      <c r="M18" s="26">
        <v>4</v>
      </c>
      <c r="N18" s="26">
        <v>4</v>
      </c>
      <c r="O18" s="26">
        <v>4</v>
      </c>
      <c r="P18" s="26">
        <v>4</v>
      </c>
      <c r="Q18" s="26">
        <v>4</v>
      </c>
      <c r="R18" s="26">
        <v>4</v>
      </c>
      <c r="S18" s="29">
        <v>5</v>
      </c>
      <c r="T18" s="29">
        <v>5</v>
      </c>
      <c r="U18" s="29">
        <v>6</v>
      </c>
      <c r="V18" s="28">
        <v>6</v>
      </c>
      <c r="W18" s="28">
        <v>6</v>
      </c>
      <c r="X18" s="29">
        <v>7</v>
      </c>
      <c r="Y18" s="29">
        <v>7</v>
      </c>
      <c r="Z18" s="29">
        <v>8</v>
      </c>
      <c r="AA18" s="28">
        <v>8</v>
      </c>
      <c r="AB18" s="28">
        <v>8</v>
      </c>
      <c r="AC18" s="28">
        <v>9</v>
      </c>
      <c r="AD18" s="29">
        <v>9</v>
      </c>
      <c r="AE18" s="29">
        <v>9</v>
      </c>
      <c r="AF18" s="29">
        <v>10</v>
      </c>
      <c r="AG18" s="30">
        <f>IF(ROUND((AG11-$G$11)*'[1]тарифы'!$B$5,0)&lt;='[1]тарифы'!$B$8,'[1]тарифы'!$B$8,ROUND((AG11-$G$11)*'[1]тарифы'!$B$5,0))</f>
        <v>11</v>
      </c>
      <c r="AH18" s="29">
        <f>IF(ROUND((AH11-$G$11)*'[1]тарифы'!$B$5,0)&lt;='[1]тарифы'!$B$8,'[1]тарифы'!$B$8,ROUND((AH11-$G$11)*'[1]тарифы'!$B$5,0))</f>
        <v>11</v>
      </c>
    </row>
    <row r="19" spans="1:34" ht="18.75" customHeight="1">
      <c r="A19" s="26"/>
      <c r="B19" s="26"/>
      <c r="C19" s="26"/>
      <c r="D19" s="26"/>
      <c r="E19" s="26"/>
      <c r="F19" s="26"/>
      <c r="G19" s="26"/>
      <c r="H19" s="26">
        <v>0</v>
      </c>
      <c r="I19" s="26">
        <v>4</v>
      </c>
      <c r="J19" s="27">
        <v>4</v>
      </c>
      <c r="K19" s="27">
        <v>4</v>
      </c>
      <c r="L19" s="26">
        <v>4</v>
      </c>
      <c r="M19" s="26">
        <v>4</v>
      </c>
      <c r="N19" s="26">
        <v>4</v>
      </c>
      <c r="O19" s="26">
        <v>4</v>
      </c>
      <c r="P19" s="26">
        <v>4</v>
      </c>
      <c r="Q19" s="26">
        <v>4</v>
      </c>
      <c r="R19" s="26">
        <v>4</v>
      </c>
      <c r="S19" s="29">
        <v>5</v>
      </c>
      <c r="T19" s="29">
        <v>5</v>
      </c>
      <c r="U19" s="29">
        <v>5</v>
      </c>
      <c r="V19" s="28">
        <v>6</v>
      </c>
      <c r="W19" s="28">
        <v>6</v>
      </c>
      <c r="X19" s="28">
        <v>7</v>
      </c>
      <c r="Y19" s="29">
        <v>7</v>
      </c>
      <c r="Z19" s="29">
        <v>7</v>
      </c>
      <c r="AA19" s="29">
        <v>8</v>
      </c>
      <c r="AB19" s="28">
        <v>8</v>
      </c>
      <c r="AC19" s="28">
        <v>8</v>
      </c>
      <c r="AD19" s="29">
        <v>9</v>
      </c>
      <c r="AE19" s="29">
        <v>9</v>
      </c>
      <c r="AF19" s="29">
        <v>10</v>
      </c>
      <c r="AG19" s="30">
        <f>IF(ROUND((AG11-$H$11)*'[1]тарифы'!$B$5,0)&lt;='[1]тарифы'!$B$8,'[1]тарифы'!$B$8,ROUND((AG11-$H$11)*'[1]тарифы'!$B$5,0))</f>
        <v>10</v>
      </c>
      <c r="AH19" s="29">
        <f>IF(ROUND((AH11-$H$11)*'[1]тарифы'!$B$5,0)&lt;='[1]тарифы'!$B$8,'[1]тарифы'!$B$8,ROUND((AH11-$H$11)*'[1]тарифы'!$B$5,0))</f>
        <v>10</v>
      </c>
    </row>
    <row r="20" spans="1:34" ht="18.75" customHeight="1">
      <c r="A20" s="26"/>
      <c r="B20" s="26"/>
      <c r="C20" s="26"/>
      <c r="D20" s="26"/>
      <c r="E20" s="26"/>
      <c r="F20" s="26"/>
      <c r="G20" s="26"/>
      <c r="H20" s="26"/>
      <c r="I20" s="26">
        <v>0</v>
      </c>
      <c r="J20" s="27">
        <v>4</v>
      </c>
      <c r="K20" s="27">
        <v>4</v>
      </c>
      <c r="L20" s="26">
        <v>4</v>
      </c>
      <c r="M20" s="26">
        <v>4</v>
      </c>
      <c r="N20" s="26">
        <v>4</v>
      </c>
      <c r="O20" s="26">
        <v>4</v>
      </c>
      <c r="P20" s="26">
        <v>4</v>
      </c>
      <c r="Q20" s="26">
        <v>4</v>
      </c>
      <c r="R20" s="26">
        <v>4</v>
      </c>
      <c r="S20" s="29">
        <v>5</v>
      </c>
      <c r="T20" s="29">
        <v>5</v>
      </c>
      <c r="U20" s="29">
        <v>5</v>
      </c>
      <c r="V20" s="29">
        <v>6</v>
      </c>
      <c r="W20" s="28">
        <v>6</v>
      </c>
      <c r="X20" s="28">
        <v>6</v>
      </c>
      <c r="Y20" s="29">
        <v>7</v>
      </c>
      <c r="Z20" s="29">
        <v>7</v>
      </c>
      <c r="AA20" s="29">
        <v>7</v>
      </c>
      <c r="AB20" s="29">
        <v>8</v>
      </c>
      <c r="AC20" s="28">
        <v>8</v>
      </c>
      <c r="AD20" s="28">
        <v>9</v>
      </c>
      <c r="AE20" s="29">
        <v>9</v>
      </c>
      <c r="AF20" s="29">
        <v>9</v>
      </c>
      <c r="AG20" s="29">
        <f>IF(ROUND((AG11-$I$11)*'[1]тарифы'!$B$5,0)&lt;='[1]тарифы'!$B$8,'[1]тарифы'!$B$8,ROUND((AG11-$I$11)*'[1]тарифы'!$B$5,0))</f>
        <v>10</v>
      </c>
      <c r="AH20" s="28">
        <f>IF(ROUND((AH11-$I$11)*'[1]тарифы'!$B$5,0)&lt;='[1]тарифы'!$B$8,'[1]тарифы'!$B$8,ROUND((AH11-$I$11)*'[1]тарифы'!$B$5,0))</f>
        <v>10</v>
      </c>
    </row>
    <row r="21" spans="1:34" ht="18.75" customHeight="1">
      <c r="A21" s="26"/>
      <c r="B21" s="26"/>
      <c r="C21" s="26"/>
      <c r="D21" s="26"/>
      <c r="E21" s="26"/>
      <c r="F21" s="26"/>
      <c r="G21" s="26"/>
      <c r="H21" s="26"/>
      <c r="I21" s="26"/>
      <c r="J21" s="27">
        <v>0</v>
      </c>
      <c r="K21" s="27">
        <v>4</v>
      </c>
      <c r="L21" s="26">
        <v>4</v>
      </c>
      <c r="M21" s="26">
        <v>4</v>
      </c>
      <c r="N21" s="26">
        <v>4</v>
      </c>
      <c r="O21" s="26">
        <v>4</v>
      </c>
      <c r="P21" s="26">
        <v>4</v>
      </c>
      <c r="Q21" s="26">
        <v>4</v>
      </c>
      <c r="R21" s="26">
        <v>4</v>
      </c>
      <c r="S21" s="29">
        <v>5</v>
      </c>
      <c r="T21" s="29">
        <v>5</v>
      </c>
      <c r="U21" s="29">
        <v>5</v>
      </c>
      <c r="V21" s="29">
        <v>5</v>
      </c>
      <c r="W21" s="28">
        <v>6</v>
      </c>
      <c r="X21" s="28">
        <v>6</v>
      </c>
      <c r="Y21" s="28">
        <v>7</v>
      </c>
      <c r="Z21" s="29">
        <v>7</v>
      </c>
      <c r="AA21" s="29">
        <v>7</v>
      </c>
      <c r="AB21" s="29">
        <v>7</v>
      </c>
      <c r="AC21" s="28">
        <v>8</v>
      </c>
      <c r="AD21" s="28">
        <v>8</v>
      </c>
      <c r="AE21" s="29">
        <v>9</v>
      </c>
      <c r="AF21" s="29">
        <v>9</v>
      </c>
      <c r="AG21" s="29">
        <f>IF(ROUND((AG11-$J$11)*'[1]тарифы'!$B$5,0)&lt;='[1]тарифы'!$B$8,'[1]тарифы'!$B$8,ROUND((AG11-$J$11)*'[1]тарифы'!$B$5,0))</f>
        <v>10</v>
      </c>
      <c r="AH21" s="28">
        <f>IF(ROUND((AH11-$J$11)*'[1]тарифы'!$B$5,0)&lt;='[1]тарифы'!$B$8,'[1]тарифы'!$B$8,ROUND((AH11-$J$11)*'[1]тарифы'!$B$5,0))</f>
        <v>10</v>
      </c>
    </row>
    <row r="22" spans="1:34" ht="18.75" customHeight="1">
      <c r="A22" s="26"/>
      <c r="B22" s="26"/>
      <c r="C22" s="26"/>
      <c r="D22" s="26"/>
      <c r="E22" s="26"/>
      <c r="F22" s="26"/>
      <c r="G22" s="26"/>
      <c r="H22" s="26"/>
      <c r="I22" s="26"/>
      <c r="J22" s="27"/>
      <c r="K22" s="27">
        <v>0</v>
      </c>
      <c r="L22" s="26">
        <v>4</v>
      </c>
      <c r="M22" s="26">
        <v>4</v>
      </c>
      <c r="N22" s="26">
        <v>4</v>
      </c>
      <c r="O22" s="26">
        <v>4</v>
      </c>
      <c r="P22" s="26">
        <v>4</v>
      </c>
      <c r="Q22" s="26">
        <v>4</v>
      </c>
      <c r="R22" s="26">
        <v>4</v>
      </c>
      <c r="S22" s="29">
        <v>5</v>
      </c>
      <c r="T22" s="29">
        <v>5</v>
      </c>
      <c r="U22" s="29">
        <v>5</v>
      </c>
      <c r="V22" s="29">
        <v>5</v>
      </c>
      <c r="W22" s="28">
        <v>5</v>
      </c>
      <c r="X22" s="28">
        <v>6</v>
      </c>
      <c r="Y22" s="28">
        <v>6</v>
      </c>
      <c r="Z22" s="29">
        <v>6</v>
      </c>
      <c r="AA22" s="29">
        <v>7</v>
      </c>
      <c r="AB22" s="29">
        <v>7</v>
      </c>
      <c r="AC22" s="29">
        <v>7</v>
      </c>
      <c r="AD22" s="28">
        <v>8</v>
      </c>
      <c r="AE22" s="28">
        <v>8</v>
      </c>
      <c r="AF22" s="29">
        <v>9</v>
      </c>
      <c r="AG22" s="29">
        <f>IF(ROUND((AG11-$K$11)*'[1]тарифы'!$B$5,0)&lt;='[1]тарифы'!$B$8,'[1]тарифы'!$B$8,ROUND((AG11-$K$11)*'[1]тарифы'!$B$5,0))</f>
        <v>9</v>
      </c>
      <c r="AH22" s="28">
        <f>IF(ROUND((AH11-$K$11)*'[1]тарифы'!$B$5,0)&lt;='[1]тарифы'!$B$8,'[1]тарифы'!$B$8,ROUND((AH11-$K$11)*'[1]тарифы'!$B$5,0))</f>
        <v>9</v>
      </c>
    </row>
    <row r="23" spans="1:34" ht="18.75" customHeight="1">
      <c r="A23" s="26"/>
      <c r="B23" s="26"/>
      <c r="C23" s="26"/>
      <c r="D23" s="26"/>
      <c r="E23" s="26"/>
      <c r="F23" s="26"/>
      <c r="G23" s="26"/>
      <c r="H23" s="26"/>
      <c r="I23" s="26"/>
      <c r="J23" s="27"/>
      <c r="K23" s="27"/>
      <c r="L23" s="26">
        <v>0</v>
      </c>
      <c r="M23" s="26">
        <v>4</v>
      </c>
      <c r="N23" s="26">
        <v>4</v>
      </c>
      <c r="O23" s="26">
        <v>4</v>
      </c>
      <c r="P23" s="26">
        <v>4</v>
      </c>
      <c r="Q23" s="26">
        <v>4</v>
      </c>
      <c r="R23" s="26">
        <v>4</v>
      </c>
      <c r="S23" s="29">
        <v>5</v>
      </c>
      <c r="T23" s="29">
        <v>5</v>
      </c>
      <c r="U23" s="29">
        <v>5</v>
      </c>
      <c r="V23" s="29">
        <v>5</v>
      </c>
      <c r="W23" s="29">
        <v>5</v>
      </c>
      <c r="X23" s="28">
        <v>5</v>
      </c>
      <c r="Y23" s="28">
        <v>6</v>
      </c>
      <c r="Z23" s="28">
        <v>6</v>
      </c>
      <c r="AA23" s="29">
        <v>6</v>
      </c>
      <c r="AB23" s="29">
        <v>7</v>
      </c>
      <c r="AC23" s="29">
        <v>7</v>
      </c>
      <c r="AD23" s="28">
        <v>8</v>
      </c>
      <c r="AE23" s="28">
        <v>8</v>
      </c>
      <c r="AF23" s="28">
        <v>8</v>
      </c>
      <c r="AG23" s="29">
        <f>IF(ROUND((AG11-$L$11)*'[1]тарифы'!$B$5,0)&lt;='[1]тарифы'!$B$8,'[1]тарифы'!$B$8,ROUND((AG11-$L$11)*'[1]тарифы'!$B$5,0))</f>
        <v>9</v>
      </c>
      <c r="AH23" s="28">
        <f>IF(ROUND((AH11-$L$11)*'[1]тарифы'!$B$5,0)&lt;='[1]тарифы'!$B$8,'[1]тарифы'!$B$8,ROUND((AH11-$L$11)*'[1]тарифы'!$B$5,0))</f>
        <v>9</v>
      </c>
    </row>
    <row r="24" spans="1:34" ht="18.75" customHeight="1">
      <c r="A24" s="26"/>
      <c r="B24" s="26"/>
      <c r="C24" s="26"/>
      <c r="D24" s="26"/>
      <c r="E24" s="26"/>
      <c r="F24" s="26"/>
      <c r="G24" s="26"/>
      <c r="H24" s="26"/>
      <c r="I24" s="26"/>
      <c r="J24" s="27"/>
      <c r="K24" s="27"/>
      <c r="L24" s="26"/>
      <c r="M24" s="26">
        <v>0</v>
      </c>
      <c r="N24" s="26">
        <v>4</v>
      </c>
      <c r="O24" s="26">
        <v>4</v>
      </c>
      <c r="P24" s="26">
        <v>4</v>
      </c>
      <c r="Q24" s="26">
        <v>4</v>
      </c>
      <c r="R24" s="26">
        <v>4</v>
      </c>
      <c r="S24" s="29">
        <v>5</v>
      </c>
      <c r="T24" s="29">
        <v>5</v>
      </c>
      <c r="U24" s="29">
        <v>5</v>
      </c>
      <c r="V24" s="29">
        <v>5</v>
      </c>
      <c r="W24" s="29">
        <v>5</v>
      </c>
      <c r="X24" s="29">
        <v>5</v>
      </c>
      <c r="Y24" s="28">
        <v>6</v>
      </c>
      <c r="Z24" s="28">
        <v>6</v>
      </c>
      <c r="AA24" s="28">
        <v>6</v>
      </c>
      <c r="AB24" s="29">
        <v>7</v>
      </c>
      <c r="AC24" s="29">
        <v>7</v>
      </c>
      <c r="AD24" s="28">
        <v>7</v>
      </c>
      <c r="AE24" s="28">
        <v>8</v>
      </c>
      <c r="AF24" s="28">
        <v>8</v>
      </c>
      <c r="AG24" s="29">
        <f>IF(ROUND((AG11-$M$11)*'[1]тарифы'!$B$5,0)&lt;='[1]тарифы'!$B$8,'[1]тарифы'!$B$8,ROUND((AG11-$M$11)*'[1]тарифы'!$B$5,0))</f>
        <v>9</v>
      </c>
      <c r="AH24" s="28">
        <f>IF(ROUND((AH11-$M$11)*'[1]тарифы'!$B$5,0)&lt;='[1]тарифы'!$B$8,'[1]тарифы'!$B$8,ROUND((AH11-$M$11)*'[1]тарифы'!$B$5,0))</f>
        <v>9</v>
      </c>
    </row>
    <row r="25" spans="1:34" ht="18.75" customHeight="1">
      <c r="A25" s="26"/>
      <c r="B25" s="26"/>
      <c r="C25" s="26"/>
      <c r="D25" s="26"/>
      <c r="E25" s="26"/>
      <c r="F25" s="26"/>
      <c r="G25" s="26"/>
      <c r="H25" s="26"/>
      <c r="I25" s="26"/>
      <c r="J25" s="27"/>
      <c r="K25" s="27"/>
      <c r="L25" s="26"/>
      <c r="M25" s="26"/>
      <c r="N25" s="26">
        <v>0</v>
      </c>
      <c r="O25" s="26">
        <v>4</v>
      </c>
      <c r="P25" s="26">
        <v>4</v>
      </c>
      <c r="Q25" s="26">
        <v>4</v>
      </c>
      <c r="R25" s="26">
        <v>4</v>
      </c>
      <c r="S25" s="29">
        <v>5</v>
      </c>
      <c r="T25" s="29">
        <v>5</v>
      </c>
      <c r="U25" s="29">
        <v>5</v>
      </c>
      <c r="V25" s="29">
        <v>5</v>
      </c>
      <c r="W25" s="29">
        <v>5</v>
      </c>
      <c r="X25" s="29">
        <v>5</v>
      </c>
      <c r="Y25" s="28">
        <v>5</v>
      </c>
      <c r="Z25" s="28">
        <v>6</v>
      </c>
      <c r="AA25" s="28">
        <v>6</v>
      </c>
      <c r="AB25" s="29">
        <v>6</v>
      </c>
      <c r="AC25" s="29">
        <v>7</v>
      </c>
      <c r="AD25" s="29">
        <v>7</v>
      </c>
      <c r="AE25" s="28">
        <v>8</v>
      </c>
      <c r="AF25" s="28">
        <v>8</v>
      </c>
      <c r="AG25" s="29">
        <f>IF(ROUND((AG11-$N$11)*'[1]тарифы'!$B$5,0)&lt;='[1]тарифы'!$B$8,'[1]тарифы'!$B$8,ROUND((AG11-$N$11)*'[1]тарифы'!$B$5,0))</f>
        <v>9</v>
      </c>
      <c r="AH25" s="29">
        <f>IF(ROUND((AH11-$N$11)*'[1]тарифы'!$B$5,0)&lt;='[1]тарифы'!$B$8,'[1]тарифы'!$B$8,ROUND((AH11-$N$11)*'[1]тарифы'!$B$5,0))</f>
        <v>9</v>
      </c>
    </row>
    <row r="26" spans="1:34" ht="18.75" customHeight="1">
      <c r="A26" s="26"/>
      <c r="B26" s="26"/>
      <c r="C26" s="26"/>
      <c r="D26" s="26"/>
      <c r="E26" s="26"/>
      <c r="F26" s="26"/>
      <c r="G26" s="26"/>
      <c r="H26" s="26"/>
      <c r="I26" s="26"/>
      <c r="J26" s="27"/>
      <c r="K26" s="27"/>
      <c r="L26" s="26"/>
      <c r="M26" s="26"/>
      <c r="N26" s="26"/>
      <c r="O26" s="26">
        <v>0</v>
      </c>
      <c r="P26" s="26">
        <v>4</v>
      </c>
      <c r="Q26" s="26">
        <v>4</v>
      </c>
      <c r="R26" s="26">
        <v>4</v>
      </c>
      <c r="S26" s="29">
        <v>5</v>
      </c>
      <c r="T26" s="29">
        <v>5</v>
      </c>
      <c r="U26" s="29">
        <v>5</v>
      </c>
      <c r="V26" s="29">
        <v>5</v>
      </c>
      <c r="W26" s="29">
        <v>5</v>
      </c>
      <c r="X26" s="29">
        <v>5</v>
      </c>
      <c r="Y26" s="29">
        <v>5</v>
      </c>
      <c r="Z26" s="28">
        <v>5</v>
      </c>
      <c r="AA26" s="28">
        <v>6</v>
      </c>
      <c r="AB26" s="28">
        <v>6</v>
      </c>
      <c r="AC26" s="29">
        <v>6</v>
      </c>
      <c r="AD26" s="29">
        <v>7</v>
      </c>
      <c r="AE26" s="28">
        <v>7</v>
      </c>
      <c r="AF26" s="28">
        <v>8</v>
      </c>
      <c r="AG26" s="29" t="e">
        <f>IF(ROUND((AG11-#REF!)*'[1]тарифы'!$B$5,0)&lt;='[1]тарифы'!$B$8,'[1]тарифы'!$B$8,ROUND((AG11-#REF!)*'[1]тарифы'!$B$5,0))</f>
        <v>#REF!</v>
      </c>
      <c r="AH26" s="29">
        <f>IF(ROUND((AH11-O11)*'[1]тарифы'!$B$5,0)&lt;='[1]тарифы'!$B$8,'[1]тарифы'!$B$8,ROUND((AH11-O11)*'[1]тарифы'!$B$5,0))</f>
        <v>8</v>
      </c>
    </row>
    <row r="27" spans="1:34" ht="18.75" customHeight="1">
      <c r="A27" s="26"/>
      <c r="B27" s="26"/>
      <c r="C27" s="26"/>
      <c r="D27" s="26"/>
      <c r="E27" s="26"/>
      <c r="F27" s="26"/>
      <c r="G27" s="26"/>
      <c r="H27" s="26"/>
      <c r="I27" s="26"/>
      <c r="J27" s="27"/>
      <c r="K27" s="27"/>
      <c r="L27" s="26"/>
      <c r="M27" s="26"/>
      <c r="N27" s="26"/>
      <c r="O27" s="51">
        <v>0</v>
      </c>
      <c r="P27" s="26">
        <v>0</v>
      </c>
      <c r="Q27" s="26">
        <v>4</v>
      </c>
      <c r="R27" s="26">
        <v>4</v>
      </c>
      <c r="S27" s="29">
        <v>5</v>
      </c>
      <c r="T27" s="29">
        <v>5</v>
      </c>
      <c r="U27" s="29">
        <v>5</v>
      </c>
      <c r="V27" s="29">
        <v>5</v>
      </c>
      <c r="W27" s="29">
        <v>5</v>
      </c>
      <c r="X27" s="29">
        <v>5</v>
      </c>
      <c r="Y27" s="29">
        <v>5</v>
      </c>
      <c r="Z27" s="29">
        <v>5</v>
      </c>
      <c r="AA27" s="28">
        <v>5</v>
      </c>
      <c r="AB27" s="28">
        <v>6</v>
      </c>
      <c r="AC27" s="28">
        <v>6</v>
      </c>
      <c r="AD27" s="29">
        <v>7</v>
      </c>
      <c r="AE27" s="29">
        <v>7</v>
      </c>
      <c r="AF27" s="28">
        <v>7</v>
      </c>
      <c r="AG27" s="29">
        <f>IF(ROUND((AG11-$O$11)*'[1]тарифы'!$B$5,0)&lt;='[1]тарифы'!$B$8,'[1]тарифы'!$B$8,ROUND((AG11-$O$11)*'[1]тарифы'!$B$5,0))</f>
        <v>9</v>
      </c>
      <c r="AH27" s="29">
        <f>IF(ROUND((AH11-$O$11)*'[1]тарифы'!$B$5,0)&lt;='[1]тарифы'!$B$8,'[1]тарифы'!$B$8,ROUND((AH11-$O$11)*'[1]тарифы'!$B$5,0))</f>
        <v>8</v>
      </c>
    </row>
    <row r="28" spans="1:34" ht="18.75" customHeight="1">
      <c r="A28" s="26"/>
      <c r="B28" s="26"/>
      <c r="C28" s="26"/>
      <c r="D28" s="26"/>
      <c r="E28" s="26"/>
      <c r="F28" s="26"/>
      <c r="G28" s="26"/>
      <c r="H28" s="26"/>
      <c r="I28" s="26"/>
      <c r="J28" s="27"/>
      <c r="K28" s="27"/>
      <c r="L28" s="26"/>
      <c r="M28" s="26"/>
      <c r="N28" s="26"/>
      <c r="O28" s="26"/>
      <c r="P28" s="51">
        <v>0</v>
      </c>
      <c r="Q28" s="26">
        <v>0</v>
      </c>
      <c r="R28" s="26">
        <v>4</v>
      </c>
      <c r="S28" s="29">
        <v>5</v>
      </c>
      <c r="T28" s="29">
        <v>5</v>
      </c>
      <c r="U28" s="29">
        <v>5</v>
      </c>
      <c r="V28" s="29">
        <v>5</v>
      </c>
      <c r="W28" s="29">
        <v>5</v>
      </c>
      <c r="X28" s="29">
        <v>5</v>
      </c>
      <c r="Y28" s="29">
        <v>5</v>
      </c>
      <c r="Z28" s="29">
        <v>5</v>
      </c>
      <c r="AA28" s="29">
        <v>5</v>
      </c>
      <c r="AB28" s="28">
        <v>5</v>
      </c>
      <c r="AC28" s="28">
        <v>6</v>
      </c>
      <c r="AD28" s="29">
        <v>6</v>
      </c>
      <c r="AE28" s="29">
        <v>7</v>
      </c>
      <c r="AF28" s="29">
        <v>7</v>
      </c>
      <c r="AG28" s="29">
        <f>IF(ROUND((AG11-$P$11)*'[1]тарифы'!$B$5,0)&lt;='[1]тарифы'!$B$8,'[1]тарифы'!$B$8,ROUND((AG11-$P$11)*'[1]тарифы'!$B$5,0))</f>
        <v>8</v>
      </c>
      <c r="AH28" s="29">
        <f>IF(ROUND((AH11-$P$11)*'[1]тарифы'!$B$5,0)&lt;='[1]тарифы'!$B$8,'[1]тарифы'!$B$8,ROUND((AH11-$P$11)*'[1]тарифы'!$B$5,0))</f>
        <v>8</v>
      </c>
    </row>
    <row r="29" spans="1:34" ht="18.75" customHeight="1" hidden="1" outlineLevel="1">
      <c r="A29" s="26"/>
      <c r="B29" s="26"/>
      <c r="C29" s="26"/>
      <c r="D29" s="26"/>
      <c r="E29" s="26"/>
      <c r="F29" s="26"/>
      <c r="G29" s="26"/>
      <c r="H29" s="26"/>
      <c r="I29" s="26"/>
      <c r="J29" s="27"/>
      <c r="K29" s="27"/>
      <c r="L29" s="26"/>
      <c r="M29" s="26"/>
      <c r="N29" s="26"/>
      <c r="O29" s="26"/>
      <c r="P29" s="26"/>
      <c r="Q29" s="26">
        <f>P28</f>
        <v>0</v>
      </c>
      <c r="R29" s="26">
        <v>4</v>
      </c>
      <c r="S29" s="29">
        <f>IF(ROUND((S11-$Q$11)*'[1]тарифы'!$B$5,0)&lt;='[1]тарифы'!$B$8,'[1]тарифы'!$B$8,ROUND((S11-$Q$11)*'[1]тарифы'!$B$5,0))</f>
        <v>5</v>
      </c>
      <c r="T29" s="29">
        <f>IF(ROUND((T11-$Q$11)*'[1]тарифы'!$B$5,0)&lt;='[1]тарифы'!$B$8,'[1]тарифы'!$B$8,ROUND((T11-$Q$11)*'[1]тарифы'!$B$5,0))</f>
        <v>5</v>
      </c>
      <c r="U29" s="29">
        <f>IF(ROUND((U11-$Q$11)*'[1]тарифы'!$B$5,0)&lt;='[1]тарифы'!$B$8,'[1]тарифы'!$B$8,ROUND((U11-$Q$11)*'[1]тарифы'!$B$5,0))</f>
        <v>5</v>
      </c>
      <c r="V29" s="29">
        <f>IF(ROUND((V11-$Q$11)*'[1]тарифы'!$B$5,0)&lt;='[1]тарифы'!$B$8,'[1]тарифы'!$B$8,ROUND((V11-$Q$11)*'[1]тарифы'!$B$5,0))</f>
        <v>5</v>
      </c>
      <c r="W29" s="29">
        <f>IF(ROUND((W11-$Q$11)*'[1]тарифы'!$B$5,0)&lt;='[1]тарифы'!$B$8,'[1]тарифы'!$B$8,ROUND((W11-$Q$11)*'[1]тарифы'!$B$5,0))</f>
        <v>5</v>
      </c>
      <c r="X29" s="29">
        <f>IF(ROUND((X11-$Q$11)*'[1]тарифы'!$B$5,0)&lt;='[1]тарифы'!$B$8,'[1]тарифы'!$B$8,ROUND((X11-$Q$11)*'[1]тарифы'!$B$5,0))</f>
        <v>5</v>
      </c>
      <c r="Y29" s="29">
        <f>IF(ROUND((Y11-$Q$11)*'[1]тарифы'!$B$5,0)&lt;='[1]тарифы'!$B$8,'[1]тарифы'!$B$8,ROUND((Y11-$Q$11)*'[1]тарифы'!$B$5,0))</f>
        <v>5</v>
      </c>
      <c r="Z29" s="29">
        <f>IF(ROUND((Z11-$Q$11)*'[1]тарифы'!$B$5,0)&lt;='[1]тарифы'!$B$8,'[1]тарифы'!$B$8,ROUND((Z11-$Q$11)*'[1]тарифы'!$B$5,0))</f>
        <v>5</v>
      </c>
      <c r="AA29" s="29">
        <f>IF(ROUND((AA11-$Q$11)*'[1]тарифы'!$B$5,0)&lt;='[1]тарифы'!$B$8,'[1]тарифы'!$B$8,ROUND((AA11-$Q$11)*'[1]тарифы'!$B$5,0))</f>
        <v>5</v>
      </c>
      <c r="AB29" s="29">
        <f>IF(ROUND((AB11-$Q$11)*'[1]тарифы'!$B$5,0)&lt;='[1]тарифы'!$B$8,'[1]тарифы'!$B$8,ROUND((AB11-$Q$11)*'[1]тарифы'!$B$5,0))</f>
        <v>5</v>
      </c>
      <c r="AC29" s="28">
        <f>IF(ROUND((AC11-$Q$11)*'[1]тарифы'!$B$5,0)&lt;='[1]тарифы'!$B$8,'[1]тарифы'!$B$8,ROUND((AC11-$Q$11)*'[1]тарифы'!$B$5,0))</f>
        <v>6</v>
      </c>
      <c r="AD29" s="28">
        <f>IF(ROUND((AD11-$Q$11)*'[1]тарифы'!$B$5,0)&lt;='[1]тарифы'!$B$8,'[1]тарифы'!$B$8,ROUND((AD11-$Q$11)*'[1]тарифы'!$B$5,0))</f>
        <v>6</v>
      </c>
      <c r="AE29" s="29">
        <f>IF(ROUND((AE11-$Q$11)*'[1]тарифы'!$B$5,0)&lt;='[1]тарифы'!$B$8,'[1]тарифы'!$B$8,ROUND((AE11-$Q$11)*'[1]тарифы'!$B$5,0))</f>
        <v>7</v>
      </c>
      <c r="AF29" s="29">
        <f>IF(ROUND((AF11-$Q$11)*'[1]тарифы'!$B$5,0)&lt;='[1]тарифы'!$B$8,'[1]тарифы'!$B$8,ROUND((AF11-$Q$11)*'[1]тарифы'!$B$5,0))</f>
        <v>7</v>
      </c>
      <c r="AG29" s="29">
        <f>IF(ROUND((AG11-$Q$11)*'[1]тарифы'!$B$5,0)&lt;='[1]тарифы'!$B$8,'[1]тарифы'!$B$8,ROUND((AG11-$Q$11)*'[1]тарифы'!$B$5,0))</f>
        <v>8</v>
      </c>
      <c r="AH29" s="28">
        <f>IF(ROUND((AH11-$Q$11)*'[1]тарифы'!$B$5,0)&lt;='[1]тарифы'!$B$8,'[1]тарифы'!$B$8,ROUND((AH11-$Q$11)*'[1]тарифы'!$B$5,0))</f>
        <v>8</v>
      </c>
    </row>
    <row r="30" spans="1:34" s="6" customFormat="1" ht="48" customHeight="1" collapsed="1">
      <c r="A30" s="35" t="s">
        <v>49</v>
      </c>
      <c r="B30" s="36"/>
      <c r="C30" s="37"/>
      <c r="D30" s="37"/>
      <c r="E30" s="37"/>
      <c r="F30" s="37"/>
      <c r="G30" s="37"/>
      <c r="H30" s="37"/>
      <c r="I30" s="37"/>
      <c r="J30" s="37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8"/>
      <c r="V30" s="35"/>
      <c r="W30" s="35"/>
      <c r="X30" s="35"/>
      <c r="Y30" s="35"/>
      <c r="Z30" s="35"/>
      <c r="AA30" s="35"/>
      <c r="AB30" s="35"/>
      <c r="AC30" s="39"/>
      <c r="AD30" s="35"/>
      <c r="AE30" s="35"/>
      <c r="AF30" s="35"/>
      <c r="AG30" s="35"/>
      <c r="AH30" s="35"/>
    </row>
    <row r="31" spans="1:34" s="6" customFormat="1" ht="18.75">
      <c r="A31" s="40" t="s">
        <v>50</v>
      </c>
      <c r="B31" s="41" t="s">
        <v>51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2"/>
      <c r="AH31" s="42"/>
    </row>
    <row r="32" spans="1:34" s="6" customFormat="1" ht="18.75">
      <c r="A32" s="40" t="s">
        <v>52</v>
      </c>
      <c r="B32" s="43" t="s">
        <v>53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2"/>
      <c r="AH32" s="42"/>
    </row>
    <row r="33" spans="1:34" s="6" customFormat="1" ht="36" customHeight="1">
      <c r="A33" s="40" t="s">
        <v>54</v>
      </c>
      <c r="B33" s="43" t="s">
        <v>55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2"/>
      <c r="AH33" s="42"/>
    </row>
    <row r="34" spans="21:34" s="6" customFormat="1" ht="18.75">
      <c r="U34" s="42"/>
      <c r="V34" s="42"/>
      <c r="W34" s="42"/>
      <c r="X34" s="42"/>
      <c r="Y34" s="42"/>
      <c r="Z34" s="42"/>
      <c r="AA34" s="42"/>
      <c r="AB34" s="42"/>
      <c r="AC34" s="44"/>
      <c r="AD34" s="42"/>
      <c r="AE34" s="42"/>
      <c r="AF34" s="42"/>
      <c r="AG34" s="42"/>
      <c r="AH34" s="42"/>
    </row>
    <row r="35" spans="22:34" s="6" customFormat="1" ht="24" customHeight="1">
      <c r="V35" s="42"/>
      <c r="W35" s="42"/>
      <c r="X35" s="42"/>
      <c r="Y35" s="45"/>
      <c r="Z35" s="45"/>
      <c r="AA35" s="45"/>
      <c r="AB35" s="45"/>
      <c r="AC35" s="45"/>
      <c r="AD35" s="45"/>
      <c r="AE35" s="46"/>
      <c r="AF35" s="45"/>
      <c r="AG35" s="45"/>
      <c r="AH35" s="45"/>
    </row>
    <row r="36" spans="1:34" s="6" customFormat="1" ht="18.75">
      <c r="A36" s="42" t="s">
        <v>56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2"/>
      <c r="W36" s="42"/>
      <c r="X36" s="42"/>
      <c r="Y36" s="45"/>
      <c r="Z36" s="45"/>
      <c r="AA36" s="45"/>
      <c r="AB36" s="45"/>
      <c r="AC36" s="45"/>
      <c r="AD36" s="45"/>
      <c r="AE36" s="46"/>
      <c r="AF36" s="45"/>
      <c r="AG36" s="45"/>
      <c r="AH36" s="45"/>
    </row>
    <row r="37" spans="1:34" s="6" customFormat="1" ht="18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5"/>
      <c r="Z37" s="45"/>
      <c r="AA37" s="45"/>
      <c r="AB37" s="45"/>
      <c r="AC37" s="45"/>
      <c r="AD37" s="45"/>
      <c r="AE37" s="45"/>
      <c r="AF37" s="46"/>
      <c r="AG37" s="45" t="e">
        <f>#REF!</f>
        <v>#REF!</v>
      </c>
      <c r="AH37" s="46"/>
    </row>
    <row r="38" spans="2:34" s="6" customFormat="1" ht="18.75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5"/>
      <c r="AA38" s="45"/>
      <c r="AB38" s="45"/>
      <c r="AC38" s="45"/>
      <c r="AD38" s="45"/>
      <c r="AE38" s="45"/>
      <c r="AF38" s="45"/>
      <c r="AG38" s="46">
        <v>0</v>
      </c>
      <c r="AH38" s="45"/>
    </row>
    <row r="39" spans="25:34" ht="12.75">
      <c r="Y39" s="48"/>
      <c r="Z39" s="48"/>
      <c r="AA39" s="48"/>
      <c r="AB39" s="48"/>
      <c r="AC39" s="48"/>
      <c r="AD39" s="48"/>
      <c r="AE39" s="48"/>
      <c r="AF39" s="48"/>
      <c r="AG39" s="48"/>
      <c r="AH39" s="48"/>
    </row>
    <row r="40" spans="25:34" ht="12.75">
      <c r="Y40" s="48"/>
      <c r="Z40" s="48"/>
      <c r="AA40" s="48"/>
      <c r="AB40" s="48"/>
      <c r="AC40" s="48"/>
      <c r="AD40" s="48"/>
      <c r="AE40" s="48"/>
      <c r="AF40" s="48"/>
      <c r="AG40" s="48"/>
      <c r="AH40" s="48"/>
    </row>
    <row r="41" s="48" customFormat="1" ht="12.75">
      <c r="B41" s="49"/>
    </row>
    <row r="42" spans="1:34" ht="12.75" customHeight="1" hidden="1">
      <c r="A42" s="50" t="s">
        <v>57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Y42" s="48"/>
      <c r="Z42" s="48"/>
      <c r="AA42" s="48"/>
      <c r="AB42" s="48"/>
      <c r="AC42" s="48"/>
      <c r="AD42" s="48"/>
      <c r="AE42" s="48"/>
      <c r="AF42" s="48"/>
      <c r="AG42" s="48"/>
      <c r="AH42" s="48"/>
    </row>
    <row r="43" spans="1:34" ht="12.75" customHeight="1" hidden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Y43" s="48"/>
      <c r="Z43" s="48"/>
      <c r="AA43" s="48"/>
      <c r="AB43" s="48"/>
      <c r="AC43" s="48"/>
      <c r="AD43" s="48"/>
      <c r="AE43" s="48"/>
      <c r="AF43" s="48"/>
      <c r="AG43" s="48"/>
      <c r="AH43" s="48"/>
    </row>
    <row r="44" spans="25:34" ht="12.75" hidden="1">
      <c r="Y44" s="48"/>
      <c r="Z44" s="48"/>
      <c r="AA44" s="48"/>
      <c r="AB44" s="48"/>
      <c r="AC44" s="48"/>
      <c r="AD44" s="48"/>
      <c r="AE44" s="48"/>
      <c r="AF44" s="48"/>
      <c r="AG44" s="48"/>
      <c r="AH44" s="48"/>
    </row>
    <row r="45" spans="25:34" ht="12.75">
      <c r="Y45" s="48"/>
      <c r="Z45" s="48"/>
      <c r="AA45" s="48"/>
      <c r="AB45" s="48"/>
      <c r="AC45" s="48"/>
      <c r="AD45" s="48"/>
      <c r="AE45" s="48"/>
      <c r="AF45" s="48"/>
      <c r="AG45" s="48"/>
      <c r="AH45" s="48"/>
    </row>
    <row r="46" spans="25:34" ht="12.75">
      <c r="Y46" s="48"/>
      <c r="Z46" s="48"/>
      <c r="AA46" s="48"/>
      <c r="AB46" s="48"/>
      <c r="AC46" s="48"/>
      <c r="AD46" s="48"/>
      <c r="AE46" s="48"/>
      <c r="AF46" s="48"/>
      <c r="AG46" s="48"/>
      <c r="AH46" s="48"/>
    </row>
    <row r="47" spans="25:34" ht="12.75">
      <c r="Y47" s="48"/>
      <c r="Z47" s="48"/>
      <c r="AA47" s="48"/>
      <c r="AB47" s="48"/>
      <c r="AC47" s="48"/>
      <c r="AD47" s="48"/>
      <c r="AE47" s="48"/>
      <c r="AF47" s="48"/>
      <c r="AG47" s="48"/>
      <c r="AH47" s="48"/>
    </row>
    <row r="48" spans="25:34" ht="12.75">
      <c r="Y48" s="48"/>
      <c r="Z48" s="48"/>
      <c r="AA48" s="48"/>
      <c r="AB48" s="48"/>
      <c r="AC48" s="48"/>
      <c r="AD48" s="48"/>
      <c r="AE48" s="48"/>
      <c r="AF48" s="48"/>
      <c r="AG48" s="48"/>
      <c r="AH48" s="48"/>
    </row>
    <row r="68" s="6" customFormat="1" ht="282.75" customHeight="1"/>
    <row r="69" s="6" customFormat="1" ht="21.75" customHeight="1" hidden="1"/>
    <row r="70" s="6" customFormat="1" ht="33.75" customHeight="1">
      <c r="B70" s="6" t="s">
        <v>58</v>
      </c>
    </row>
    <row r="71" s="6" customFormat="1" ht="18.75" hidden="1">
      <c r="B71" s="6" t="s">
        <v>59</v>
      </c>
    </row>
    <row r="72" s="6" customFormat="1" ht="18.75">
      <c r="B72" s="6" t="s">
        <v>60</v>
      </c>
    </row>
    <row r="73" s="6" customFormat="1" ht="18.75">
      <c r="B73" s="6" t="s">
        <v>61</v>
      </c>
    </row>
    <row r="74" s="6" customFormat="1" ht="18.75">
      <c r="B74" s="6" t="s">
        <v>62</v>
      </c>
    </row>
    <row r="75" spans="2:8" ht="18.75">
      <c r="B75" s="6" t="s">
        <v>63</v>
      </c>
      <c r="C75" s="6"/>
      <c r="D75" s="6"/>
      <c r="E75" s="6"/>
      <c r="F75" s="6"/>
      <c r="G75" s="6"/>
      <c r="H75" s="6"/>
    </row>
    <row r="76" spans="2:8" ht="18.75">
      <c r="B76" s="6"/>
      <c r="C76" s="6"/>
      <c r="D76" s="6"/>
      <c r="E76" s="6"/>
      <c r="F76" s="6"/>
      <c r="G76" s="6"/>
      <c r="H76" s="6"/>
    </row>
    <row r="78" ht="18.75">
      <c r="B78" s="6" t="s">
        <v>64</v>
      </c>
    </row>
    <row r="79" ht="18.75">
      <c r="B79" s="6" t="s">
        <v>65</v>
      </c>
    </row>
  </sheetData>
  <mergeCells count="6">
    <mergeCell ref="A42:T43"/>
    <mergeCell ref="A6:AF6"/>
    <mergeCell ref="A5:AF5"/>
    <mergeCell ref="B32:AF32"/>
    <mergeCell ref="B31:AF31"/>
    <mergeCell ref="B33:AF33"/>
  </mergeCells>
  <printOptions/>
  <pageMargins left="0.29" right="0.03937007874015748" top="0.31496062992125984" bottom="0.03937007874015748" header="0.5118110236220472" footer="0.15"/>
  <pageSetup horizontalDpi="120" verticalDpi="12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017"/>
  <sheetViews>
    <sheetView zoomScale="75" zoomScaleNormal="75" zoomScaleSheetLayoutView="50" workbookViewId="0" topLeftCell="A1">
      <selection activeCell="D1" sqref="A1:IV16384"/>
    </sheetView>
  </sheetViews>
  <sheetFormatPr defaultColWidth="9.00390625" defaultRowHeight="12.75"/>
  <cols>
    <col min="1" max="3" width="6.25390625" style="54" customWidth="1"/>
    <col min="4" max="4" width="9.75390625" style="54" customWidth="1"/>
    <col min="5" max="9" width="6.25390625" style="54" customWidth="1"/>
    <col min="10" max="10" width="8.75390625" style="54" customWidth="1"/>
    <col min="11" max="32" width="6.25390625" style="54" customWidth="1"/>
    <col min="33" max="16384" width="9.125" style="54" customWidth="1"/>
  </cols>
  <sheetData>
    <row r="1" spans="10:27" ht="39.75" customHeight="1">
      <c r="J1" s="55"/>
      <c r="K1" s="55"/>
      <c r="L1" s="55"/>
      <c r="M1" s="55"/>
      <c r="N1" s="55"/>
      <c r="O1" s="55"/>
      <c r="Y1" s="3" t="s">
        <v>0</v>
      </c>
      <c r="AA1" s="56"/>
    </row>
    <row r="2" spans="10:27" ht="18.75">
      <c r="J2" s="55"/>
      <c r="K2" s="55"/>
      <c r="L2" s="55"/>
      <c r="M2" s="55"/>
      <c r="N2" s="55"/>
      <c r="O2" s="55"/>
      <c r="V2" s="55"/>
      <c r="X2" s="55"/>
      <c r="Y2" s="3" t="s">
        <v>2</v>
      </c>
      <c r="AA2" s="56"/>
    </row>
    <row r="3" spans="10:27" ht="18.75">
      <c r="J3" s="55"/>
      <c r="K3" s="55"/>
      <c r="L3" s="55"/>
      <c r="M3" s="55"/>
      <c r="N3" s="55"/>
      <c r="O3" s="55"/>
      <c r="V3" s="55"/>
      <c r="X3" s="55"/>
      <c r="Y3" s="6" t="s">
        <v>4</v>
      </c>
      <c r="AA3" s="56"/>
    </row>
    <row r="4" spans="14:27" ht="18.75">
      <c r="N4" s="55"/>
      <c r="O4" s="55"/>
      <c r="V4" s="55"/>
      <c r="X4" s="55"/>
      <c r="Y4" s="6" t="s">
        <v>6</v>
      </c>
      <c r="Z4" s="55"/>
      <c r="AA4" s="56"/>
    </row>
    <row r="5" spans="1:27" ht="18.75">
      <c r="A5" s="7" t="s">
        <v>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9.25" customHeight="1">
      <c r="A6" s="8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32" s="59" customFormat="1" ht="100.5" customHeight="1">
      <c r="A7" s="57" t="s">
        <v>10</v>
      </c>
      <c r="B7" s="9" t="s">
        <v>11</v>
      </c>
      <c r="C7" s="58" t="s">
        <v>12</v>
      </c>
      <c r="D7" s="9" t="s">
        <v>83</v>
      </c>
      <c r="E7" s="9" t="s">
        <v>84</v>
      </c>
      <c r="F7" s="9" t="s">
        <v>15</v>
      </c>
      <c r="G7" s="9" t="s">
        <v>85</v>
      </c>
      <c r="H7" s="58" t="s">
        <v>17</v>
      </c>
      <c r="I7" s="9" t="s">
        <v>18</v>
      </c>
      <c r="J7" s="9" t="s">
        <v>20</v>
      </c>
      <c r="K7" s="58" t="s">
        <v>21</v>
      </c>
      <c r="L7" s="58" t="s">
        <v>22</v>
      </c>
      <c r="M7" s="9" t="s">
        <v>23</v>
      </c>
      <c r="N7" s="9" t="s">
        <v>86</v>
      </c>
      <c r="O7" s="58" t="s">
        <v>25</v>
      </c>
      <c r="P7" s="58" t="s">
        <v>26</v>
      </c>
      <c r="Q7" s="58" t="s">
        <v>27</v>
      </c>
      <c r="R7" s="58" t="s">
        <v>28</v>
      </c>
      <c r="S7" s="9" t="s">
        <v>29</v>
      </c>
      <c r="T7" s="9" t="s">
        <v>30</v>
      </c>
      <c r="U7" s="9" t="s">
        <v>87</v>
      </c>
      <c r="V7" s="9" t="s">
        <v>88</v>
      </c>
      <c r="W7" s="9" t="s">
        <v>89</v>
      </c>
      <c r="X7" s="9" t="s">
        <v>90</v>
      </c>
      <c r="Y7" s="9" t="s">
        <v>91</v>
      </c>
      <c r="Z7" s="9" t="s">
        <v>92</v>
      </c>
      <c r="AA7" s="9" t="s">
        <v>37</v>
      </c>
      <c r="AB7" s="9" t="s">
        <v>38</v>
      </c>
      <c r="AC7" s="9" t="s">
        <v>39</v>
      </c>
      <c r="AD7" s="9" t="s">
        <v>40</v>
      </c>
      <c r="AE7" s="9" t="s">
        <v>41</v>
      </c>
      <c r="AF7" s="9" t="s">
        <v>42</v>
      </c>
    </row>
    <row r="8" spans="1:35" s="63" customFormat="1" ht="13.5" customHeight="1" hidden="1">
      <c r="A8" s="60" t="s">
        <v>93</v>
      </c>
      <c r="B8" s="21"/>
      <c r="C8" s="60">
        <v>1</v>
      </c>
      <c r="D8" s="21"/>
      <c r="E8" s="21"/>
      <c r="F8" s="21"/>
      <c r="G8" s="21"/>
      <c r="H8" s="21"/>
      <c r="I8" s="21"/>
      <c r="J8" s="21"/>
      <c r="K8" s="60">
        <v>5.8</v>
      </c>
      <c r="L8" s="61">
        <v>6.3</v>
      </c>
      <c r="M8" s="21"/>
      <c r="N8" s="21"/>
      <c r="O8" s="60">
        <v>7.9</v>
      </c>
      <c r="P8" s="60">
        <v>8.9</v>
      </c>
      <c r="Q8" s="60">
        <v>9.8</v>
      </c>
      <c r="R8" s="61">
        <v>10.6</v>
      </c>
      <c r="S8" s="60">
        <v>15.2</v>
      </c>
      <c r="T8" s="60">
        <v>16.8</v>
      </c>
      <c r="U8" s="60">
        <v>17.7</v>
      </c>
      <c r="V8" s="60">
        <v>18.6</v>
      </c>
      <c r="W8" s="21">
        <v>19</v>
      </c>
      <c r="X8" s="61">
        <v>19.5</v>
      </c>
      <c r="Y8" s="60">
        <v>21.2</v>
      </c>
      <c r="Z8" s="60">
        <v>21.9</v>
      </c>
      <c r="AA8" s="60">
        <v>22.5</v>
      </c>
      <c r="AB8" s="61">
        <v>23.4</v>
      </c>
      <c r="AC8" s="60">
        <v>24.3</v>
      </c>
      <c r="AD8" s="60">
        <v>25.1</v>
      </c>
      <c r="AE8" s="21">
        <v>26</v>
      </c>
      <c r="AF8" s="21">
        <v>26.8</v>
      </c>
      <c r="AG8" s="62"/>
      <c r="AH8" s="62"/>
      <c r="AI8" s="62"/>
    </row>
    <row r="9" spans="1:35" s="63" customFormat="1" ht="13.5" customHeight="1" hidden="1">
      <c r="A9" s="60" t="s">
        <v>94</v>
      </c>
      <c r="B9" s="60">
        <f>26.3-25.9</f>
        <v>0.40000000000000213</v>
      </c>
      <c r="C9" s="21">
        <f>26.3-25.4</f>
        <v>0.9000000000000021</v>
      </c>
      <c r="D9" s="21">
        <f>26.3-24.8</f>
        <v>1.5</v>
      </c>
      <c r="E9" s="21">
        <f>26.3-24.4</f>
        <v>1.9000000000000021</v>
      </c>
      <c r="F9" s="21">
        <f>26.3-23.9</f>
        <v>2.400000000000002</v>
      </c>
      <c r="G9" s="21">
        <f>26.3-23.4</f>
        <v>2.900000000000002</v>
      </c>
      <c r="H9" s="21">
        <f>26.3-22.8</f>
        <v>3.5</v>
      </c>
      <c r="I9" s="21">
        <f>26.3-22.3</f>
        <v>4</v>
      </c>
      <c r="J9" s="21">
        <f>26.3-21.7</f>
        <v>4.600000000000001</v>
      </c>
      <c r="K9" s="60"/>
      <c r="L9" s="61">
        <f>26.3-21.1</f>
        <v>5.199999999999999</v>
      </c>
      <c r="M9" s="21">
        <f>26.3-20.6</f>
        <v>5.699999999999999</v>
      </c>
      <c r="N9" s="60">
        <f>26.3-20</f>
        <v>6.300000000000001</v>
      </c>
      <c r="O9" s="60">
        <f>26.3-19.3</f>
        <v>7</v>
      </c>
      <c r="P9" s="60">
        <f>26.3-18.5</f>
        <v>7.800000000000001</v>
      </c>
      <c r="Q9" s="60">
        <f>26.3-17.7</f>
        <v>8.600000000000001</v>
      </c>
      <c r="R9" s="61">
        <f>26.3-16.8</f>
        <v>9.5</v>
      </c>
      <c r="S9" s="60">
        <f>26.3-12.2</f>
        <v>14.100000000000001</v>
      </c>
      <c r="T9" s="60">
        <f>26.3-10.6</f>
        <v>15.700000000000001</v>
      </c>
      <c r="U9" s="60">
        <f>26.3-9.3</f>
        <v>17</v>
      </c>
      <c r="V9" s="60">
        <f>26.3-8.4</f>
        <v>17.9</v>
      </c>
      <c r="W9" s="21">
        <f>26.3-7.8</f>
        <v>18.5</v>
      </c>
      <c r="X9" s="61">
        <f>26.3-7.4</f>
        <v>18.9</v>
      </c>
      <c r="Y9" s="60">
        <f>26.3-5.8</f>
        <v>20.5</v>
      </c>
      <c r="Z9" s="61">
        <f>26.3-5</f>
        <v>21.3</v>
      </c>
      <c r="AA9" s="61">
        <f>23.6-4.5</f>
        <v>19.1</v>
      </c>
      <c r="AB9" s="60"/>
      <c r="AC9" s="21"/>
      <c r="AD9" s="21"/>
      <c r="AE9" s="21">
        <f>26.3-0.8</f>
        <v>25.5</v>
      </c>
      <c r="AF9" s="21">
        <v>26.3</v>
      </c>
      <c r="AG9" s="62"/>
      <c r="AH9" s="62"/>
      <c r="AI9" s="62"/>
    </row>
    <row r="10" spans="1:35" s="63" customFormat="1" ht="13.5" customHeight="1" hidden="1">
      <c r="A10" s="60" t="s">
        <v>10</v>
      </c>
      <c r="B10" s="60">
        <v>0.25</v>
      </c>
      <c r="C10" s="21">
        <v>1</v>
      </c>
      <c r="D10" s="21">
        <v>1.9</v>
      </c>
      <c r="E10" s="21">
        <v>2.1</v>
      </c>
      <c r="F10" s="21">
        <v>2.35</v>
      </c>
      <c r="G10" s="21">
        <v>3.1</v>
      </c>
      <c r="H10" s="21">
        <v>3.4</v>
      </c>
      <c r="I10" s="21">
        <v>4.35</v>
      </c>
      <c r="J10" s="21">
        <v>4.95</v>
      </c>
      <c r="K10" s="60">
        <v>5.25</v>
      </c>
      <c r="L10" s="61">
        <v>5.8</v>
      </c>
      <c r="M10" s="21">
        <v>6.05</v>
      </c>
      <c r="N10" s="21">
        <v>6.8</v>
      </c>
      <c r="O10" s="60">
        <v>7.5</v>
      </c>
      <c r="P10" s="60">
        <v>8.4</v>
      </c>
      <c r="Q10" s="60">
        <v>9.25</v>
      </c>
      <c r="R10" s="61">
        <v>10.1</v>
      </c>
      <c r="S10" s="60">
        <v>13.9</v>
      </c>
      <c r="T10" s="60">
        <v>14.45</v>
      </c>
      <c r="U10" s="60">
        <v>16.55</v>
      </c>
      <c r="V10" s="60">
        <v>17.45</v>
      </c>
      <c r="W10" s="21"/>
      <c r="X10" s="61">
        <v>18.4</v>
      </c>
      <c r="Y10" s="60">
        <v>20.05</v>
      </c>
      <c r="Z10" s="60">
        <v>20.8</v>
      </c>
      <c r="AA10" s="60">
        <v>21.35</v>
      </c>
      <c r="AB10" s="61">
        <v>22.5</v>
      </c>
      <c r="AC10" s="60">
        <v>22.95</v>
      </c>
      <c r="AD10" s="60">
        <v>24.1</v>
      </c>
      <c r="AE10" s="21">
        <v>24.95</v>
      </c>
      <c r="AF10" s="21">
        <v>25.8</v>
      </c>
      <c r="AG10" s="62"/>
      <c r="AH10" s="62"/>
      <c r="AI10" s="62"/>
    </row>
    <row r="11" spans="1:35" s="63" customFormat="1" ht="13.5" customHeight="1">
      <c r="A11" s="60" t="s">
        <v>48</v>
      </c>
      <c r="B11" s="60">
        <v>0.25</v>
      </c>
      <c r="C11" s="21">
        <v>1</v>
      </c>
      <c r="D11" s="21">
        <v>1.9</v>
      </c>
      <c r="E11" s="21">
        <v>2.1</v>
      </c>
      <c r="F11" s="21">
        <v>2.35</v>
      </c>
      <c r="G11" s="21">
        <v>3.1</v>
      </c>
      <c r="H11" s="21">
        <v>3.4</v>
      </c>
      <c r="I11" s="21">
        <v>4.35</v>
      </c>
      <c r="J11" s="21">
        <v>4.95</v>
      </c>
      <c r="K11" s="60">
        <v>5.25</v>
      </c>
      <c r="L11" s="61">
        <v>5.8</v>
      </c>
      <c r="M11" s="21">
        <v>6.05</v>
      </c>
      <c r="N11" s="21">
        <v>6.8</v>
      </c>
      <c r="O11" s="60">
        <v>7.5</v>
      </c>
      <c r="P11" s="60">
        <v>8.4</v>
      </c>
      <c r="Q11" s="60">
        <v>9.25</v>
      </c>
      <c r="R11" s="61">
        <v>10.1</v>
      </c>
      <c r="S11" s="60">
        <v>13.9</v>
      </c>
      <c r="T11" s="60">
        <v>15.45</v>
      </c>
      <c r="U11" s="60">
        <v>16.55</v>
      </c>
      <c r="V11" s="60">
        <v>17.45</v>
      </c>
      <c r="W11" s="21">
        <v>17.95</v>
      </c>
      <c r="X11" s="61">
        <v>18.4</v>
      </c>
      <c r="Y11" s="60">
        <v>20.05</v>
      </c>
      <c r="Z11" s="60">
        <v>20.8</v>
      </c>
      <c r="AA11" s="60">
        <v>21.35</v>
      </c>
      <c r="AB11" s="61">
        <v>22.5</v>
      </c>
      <c r="AC11" s="60">
        <v>22.95</v>
      </c>
      <c r="AD11" s="60">
        <v>24.1</v>
      </c>
      <c r="AE11" s="21">
        <v>24.95</v>
      </c>
      <c r="AF11" s="21">
        <v>25.8</v>
      </c>
      <c r="AG11" s="62"/>
      <c r="AH11" s="62"/>
      <c r="AI11" s="62"/>
    </row>
    <row r="12" spans="1:35" ht="18.75" customHeight="1">
      <c r="A12" s="32">
        <v>0</v>
      </c>
      <c r="B12" s="32">
        <v>4</v>
      </c>
      <c r="C12" s="32">
        <v>4</v>
      </c>
      <c r="D12" s="32">
        <v>4</v>
      </c>
      <c r="E12" s="32">
        <v>4</v>
      </c>
      <c r="F12" s="32">
        <v>4</v>
      </c>
      <c r="G12" s="32">
        <v>4</v>
      </c>
      <c r="H12" s="32">
        <v>4</v>
      </c>
      <c r="I12" s="32">
        <v>4</v>
      </c>
      <c r="J12" s="32">
        <v>4</v>
      </c>
      <c r="K12" s="32">
        <v>4</v>
      </c>
      <c r="L12" s="32">
        <v>4</v>
      </c>
      <c r="M12" s="32">
        <v>4</v>
      </c>
      <c r="N12" s="32">
        <v>4</v>
      </c>
      <c r="O12" s="32">
        <v>4</v>
      </c>
      <c r="P12" s="32">
        <v>4</v>
      </c>
      <c r="Q12" s="32">
        <v>4</v>
      </c>
      <c r="R12" s="32">
        <v>4</v>
      </c>
      <c r="S12" s="64">
        <v>6</v>
      </c>
      <c r="T12" s="64">
        <v>6</v>
      </c>
      <c r="U12" s="65">
        <v>7</v>
      </c>
      <c r="V12" s="65">
        <v>7</v>
      </c>
      <c r="W12" s="65">
        <v>7</v>
      </c>
      <c r="X12" s="65">
        <v>7</v>
      </c>
      <c r="Y12" s="64">
        <v>8</v>
      </c>
      <c r="Z12" s="64">
        <v>8</v>
      </c>
      <c r="AA12" s="65">
        <v>9</v>
      </c>
      <c r="AB12" s="65">
        <v>9</v>
      </c>
      <c r="AC12" s="65">
        <v>9</v>
      </c>
      <c r="AD12" s="64">
        <v>10</v>
      </c>
      <c r="AE12" s="64">
        <v>10</v>
      </c>
      <c r="AF12" s="64">
        <v>10</v>
      </c>
      <c r="AG12" s="39"/>
      <c r="AH12" s="66"/>
      <c r="AI12" s="66"/>
    </row>
    <row r="13" spans="1:35" ht="18.75" customHeight="1">
      <c r="A13" s="32"/>
      <c r="B13" s="32">
        <v>0</v>
      </c>
      <c r="C13" s="32">
        <v>4</v>
      </c>
      <c r="D13" s="32">
        <v>4</v>
      </c>
      <c r="E13" s="32">
        <v>4</v>
      </c>
      <c r="F13" s="32">
        <v>4</v>
      </c>
      <c r="G13" s="32">
        <v>4</v>
      </c>
      <c r="H13" s="32">
        <v>4</v>
      </c>
      <c r="I13" s="32">
        <v>4</v>
      </c>
      <c r="J13" s="32">
        <v>4</v>
      </c>
      <c r="K13" s="32">
        <v>4</v>
      </c>
      <c r="L13" s="32">
        <v>4</v>
      </c>
      <c r="M13" s="32">
        <v>4</v>
      </c>
      <c r="N13" s="32">
        <v>4</v>
      </c>
      <c r="O13" s="32">
        <v>4</v>
      </c>
      <c r="P13" s="32">
        <v>4</v>
      </c>
      <c r="Q13" s="32">
        <v>4</v>
      </c>
      <c r="R13" s="32">
        <v>4</v>
      </c>
      <c r="S13" s="64">
        <v>6</v>
      </c>
      <c r="T13" s="64">
        <v>6</v>
      </c>
      <c r="U13" s="65">
        <v>7</v>
      </c>
      <c r="V13" s="65">
        <v>7</v>
      </c>
      <c r="W13" s="65">
        <v>7</v>
      </c>
      <c r="X13" s="65">
        <v>7</v>
      </c>
      <c r="Y13" s="64">
        <v>8</v>
      </c>
      <c r="Z13" s="64">
        <v>8</v>
      </c>
      <c r="AA13" s="65">
        <v>9</v>
      </c>
      <c r="AB13" s="65">
        <v>9</v>
      </c>
      <c r="AC13" s="65">
        <v>9</v>
      </c>
      <c r="AD13" s="64">
        <v>10</v>
      </c>
      <c r="AE13" s="64">
        <v>10</v>
      </c>
      <c r="AF13" s="64">
        <v>10</v>
      </c>
      <c r="AG13" s="39"/>
      <c r="AH13" s="66"/>
      <c r="AI13" s="66"/>
    </row>
    <row r="14" spans="1:35" ht="18.75" customHeight="1">
      <c r="A14" s="32"/>
      <c r="B14" s="32"/>
      <c r="C14" s="32">
        <v>0</v>
      </c>
      <c r="D14" s="32">
        <v>4</v>
      </c>
      <c r="E14" s="32">
        <v>4</v>
      </c>
      <c r="F14" s="32">
        <v>4</v>
      </c>
      <c r="G14" s="32">
        <v>4</v>
      </c>
      <c r="H14" s="32">
        <v>4</v>
      </c>
      <c r="I14" s="32">
        <v>4</v>
      </c>
      <c r="J14" s="32">
        <v>4</v>
      </c>
      <c r="K14" s="32">
        <v>4</v>
      </c>
      <c r="L14" s="32">
        <v>4</v>
      </c>
      <c r="M14" s="32">
        <v>4</v>
      </c>
      <c r="N14" s="32">
        <v>4</v>
      </c>
      <c r="O14" s="32">
        <v>4</v>
      </c>
      <c r="P14" s="32">
        <v>4</v>
      </c>
      <c r="Q14" s="32">
        <v>4</v>
      </c>
      <c r="R14" s="32">
        <v>4</v>
      </c>
      <c r="S14" s="65">
        <v>5</v>
      </c>
      <c r="T14" s="64">
        <v>6</v>
      </c>
      <c r="U14" s="64">
        <v>6</v>
      </c>
      <c r="V14" s="65">
        <v>7</v>
      </c>
      <c r="W14" s="65">
        <v>7</v>
      </c>
      <c r="X14" s="65">
        <v>7</v>
      </c>
      <c r="Y14" s="64">
        <v>8</v>
      </c>
      <c r="Z14" s="64">
        <v>8</v>
      </c>
      <c r="AA14" s="64">
        <v>8</v>
      </c>
      <c r="AB14" s="65">
        <v>9</v>
      </c>
      <c r="AC14" s="65">
        <v>9</v>
      </c>
      <c r="AD14" s="65">
        <v>9</v>
      </c>
      <c r="AE14" s="64">
        <v>10</v>
      </c>
      <c r="AF14" s="64">
        <v>10</v>
      </c>
      <c r="AG14" s="39"/>
      <c r="AH14" s="66"/>
      <c r="AI14" s="66"/>
    </row>
    <row r="15" spans="1:35" ht="18.75" customHeight="1">
      <c r="A15" s="32"/>
      <c r="B15" s="32"/>
      <c r="C15" s="32"/>
      <c r="D15" s="32">
        <v>0</v>
      </c>
      <c r="E15" s="32">
        <v>4</v>
      </c>
      <c r="F15" s="32">
        <v>4</v>
      </c>
      <c r="G15" s="32">
        <v>4</v>
      </c>
      <c r="H15" s="32">
        <v>4</v>
      </c>
      <c r="I15" s="32">
        <v>4</v>
      </c>
      <c r="J15" s="32">
        <v>4</v>
      </c>
      <c r="K15" s="32">
        <v>4</v>
      </c>
      <c r="L15" s="32">
        <v>4</v>
      </c>
      <c r="M15" s="32">
        <v>4</v>
      </c>
      <c r="N15" s="32">
        <v>4</v>
      </c>
      <c r="O15" s="32">
        <v>4</v>
      </c>
      <c r="P15" s="32">
        <v>4</v>
      </c>
      <c r="Q15" s="32">
        <v>4</v>
      </c>
      <c r="R15" s="32">
        <v>4</v>
      </c>
      <c r="S15" s="65">
        <v>5</v>
      </c>
      <c r="T15" s="65">
        <v>5</v>
      </c>
      <c r="U15" s="64">
        <v>6</v>
      </c>
      <c r="V15" s="64">
        <v>6</v>
      </c>
      <c r="W15" s="64">
        <v>6</v>
      </c>
      <c r="X15" s="65">
        <v>7</v>
      </c>
      <c r="Y15" s="65">
        <v>7</v>
      </c>
      <c r="Z15" s="64">
        <v>8</v>
      </c>
      <c r="AA15" s="64">
        <v>8</v>
      </c>
      <c r="AB15" s="64">
        <v>8</v>
      </c>
      <c r="AC15" s="64">
        <v>8</v>
      </c>
      <c r="AD15" s="65">
        <v>9</v>
      </c>
      <c r="AE15" s="65">
        <v>9</v>
      </c>
      <c r="AF15" s="64">
        <v>10</v>
      </c>
      <c r="AG15" s="39"/>
      <c r="AH15" s="66"/>
      <c r="AI15" s="66"/>
    </row>
    <row r="16" spans="1:35" ht="18.75" customHeight="1">
      <c r="A16" s="32"/>
      <c r="B16" s="32"/>
      <c r="C16" s="32"/>
      <c r="D16" s="32"/>
      <c r="E16" s="32">
        <v>0</v>
      </c>
      <c r="F16" s="32">
        <v>4</v>
      </c>
      <c r="G16" s="32">
        <v>4</v>
      </c>
      <c r="H16" s="32">
        <v>4</v>
      </c>
      <c r="I16" s="32">
        <v>4</v>
      </c>
      <c r="J16" s="32">
        <v>4</v>
      </c>
      <c r="K16" s="32">
        <v>4</v>
      </c>
      <c r="L16" s="32">
        <v>4</v>
      </c>
      <c r="M16" s="32">
        <v>4</v>
      </c>
      <c r="N16" s="32">
        <v>4</v>
      </c>
      <c r="O16" s="32">
        <v>4</v>
      </c>
      <c r="P16" s="32">
        <v>4</v>
      </c>
      <c r="Q16" s="32">
        <v>4</v>
      </c>
      <c r="R16" s="32">
        <v>4</v>
      </c>
      <c r="S16" s="65">
        <v>5</v>
      </c>
      <c r="T16" s="65">
        <v>5</v>
      </c>
      <c r="U16" s="64">
        <v>6</v>
      </c>
      <c r="V16" s="64">
        <v>6</v>
      </c>
      <c r="W16" s="64">
        <v>6</v>
      </c>
      <c r="X16" s="65">
        <v>7</v>
      </c>
      <c r="Y16" s="65">
        <v>7</v>
      </c>
      <c r="Z16" s="64">
        <v>8</v>
      </c>
      <c r="AA16" s="64">
        <v>8</v>
      </c>
      <c r="AB16" s="64">
        <v>8</v>
      </c>
      <c r="AC16" s="64">
        <v>8</v>
      </c>
      <c r="AD16" s="65">
        <v>9</v>
      </c>
      <c r="AE16" s="65">
        <v>9</v>
      </c>
      <c r="AF16" s="64">
        <v>10</v>
      </c>
      <c r="AG16" s="39"/>
      <c r="AH16" s="66"/>
      <c r="AI16" s="66"/>
    </row>
    <row r="17" spans="1:35" ht="18.75" customHeight="1">
      <c r="A17" s="32"/>
      <c r="B17" s="32"/>
      <c r="C17" s="32"/>
      <c r="D17" s="32"/>
      <c r="E17" s="32"/>
      <c r="F17" s="32">
        <v>0</v>
      </c>
      <c r="G17" s="32">
        <v>4</v>
      </c>
      <c r="H17" s="32">
        <v>4</v>
      </c>
      <c r="I17" s="32">
        <v>4</v>
      </c>
      <c r="J17" s="32">
        <v>4</v>
      </c>
      <c r="K17" s="32">
        <v>4</v>
      </c>
      <c r="L17" s="32">
        <v>4</v>
      </c>
      <c r="M17" s="32">
        <v>4</v>
      </c>
      <c r="N17" s="32">
        <v>4</v>
      </c>
      <c r="O17" s="32">
        <v>4</v>
      </c>
      <c r="P17" s="32">
        <v>4</v>
      </c>
      <c r="Q17" s="32">
        <v>4</v>
      </c>
      <c r="R17" s="32">
        <v>4</v>
      </c>
      <c r="S17" s="65">
        <v>5</v>
      </c>
      <c r="T17" s="65">
        <v>5</v>
      </c>
      <c r="U17" s="64">
        <v>6</v>
      </c>
      <c r="V17" s="64">
        <v>6</v>
      </c>
      <c r="W17" s="64">
        <v>6</v>
      </c>
      <c r="X17" s="64">
        <v>6</v>
      </c>
      <c r="Y17" s="65">
        <v>7</v>
      </c>
      <c r="Z17" s="65">
        <v>7</v>
      </c>
      <c r="AA17" s="64">
        <v>8</v>
      </c>
      <c r="AB17" s="64">
        <v>8</v>
      </c>
      <c r="AC17" s="64">
        <v>8</v>
      </c>
      <c r="AD17" s="65">
        <v>9</v>
      </c>
      <c r="AE17" s="65">
        <v>9</v>
      </c>
      <c r="AF17" s="65">
        <v>9</v>
      </c>
      <c r="AG17" s="39"/>
      <c r="AH17" s="66"/>
      <c r="AI17" s="66"/>
    </row>
    <row r="18" spans="1:35" ht="18.75" customHeight="1">
      <c r="A18" s="32"/>
      <c r="B18" s="32"/>
      <c r="C18" s="32"/>
      <c r="D18" s="32"/>
      <c r="E18" s="32"/>
      <c r="F18" s="32"/>
      <c r="G18" s="32">
        <v>0</v>
      </c>
      <c r="H18" s="32">
        <v>4</v>
      </c>
      <c r="I18" s="32">
        <v>4</v>
      </c>
      <c r="J18" s="32">
        <v>4</v>
      </c>
      <c r="K18" s="32">
        <v>4</v>
      </c>
      <c r="L18" s="32">
        <v>4</v>
      </c>
      <c r="M18" s="32">
        <v>4</v>
      </c>
      <c r="N18" s="32">
        <v>4</v>
      </c>
      <c r="O18" s="32">
        <v>4</v>
      </c>
      <c r="P18" s="32">
        <v>4</v>
      </c>
      <c r="Q18" s="32">
        <v>4</v>
      </c>
      <c r="R18" s="32">
        <v>4</v>
      </c>
      <c r="S18" s="65">
        <v>5</v>
      </c>
      <c r="T18" s="65">
        <v>5</v>
      </c>
      <c r="U18" s="65">
        <v>5</v>
      </c>
      <c r="V18" s="64">
        <v>6</v>
      </c>
      <c r="W18" s="64">
        <v>6</v>
      </c>
      <c r="X18" s="64">
        <v>6</v>
      </c>
      <c r="Y18" s="65">
        <v>7</v>
      </c>
      <c r="Z18" s="65">
        <v>7</v>
      </c>
      <c r="AA18" s="65">
        <v>7</v>
      </c>
      <c r="AB18" s="64">
        <v>8</v>
      </c>
      <c r="AC18" s="64">
        <v>8</v>
      </c>
      <c r="AD18" s="64">
        <v>8</v>
      </c>
      <c r="AE18" s="65">
        <v>9</v>
      </c>
      <c r="AF18" s="65">
        <v>9</v>
      </c>
      <c r="AG18" s="39"/>
      <c r="AH18" s="66"/>
      <c r="AI18" s="66"/>
    </row>
    <row r="19" spans="1:35" ht="18.75" customHeight="1">
      <c r="A19" s="32"/>
      <c r="B19" s="32"/>
      <c r="C19" s="32"/>
      <c r="D19" s="32"/>
      <c r="E19" s="32"/>
      <c r="F19" s="32"/>
      <c r="G19" s="32"/>
      <c r="H19" s="32">
        <v>0</v>
      </c>
      <c r="I19" s="32">
        <v>4</v>
      </c>
      <c r="J19" s="32">
        <v>4</v>
      </c>
      <c r="K19" s="32">
        <v>4</v>
      </c>
      <c r="L19" s="32">
        <v>4</v>
      </c>
      <c r="M19" s="32">
        <v>4</v>
      </c>
      <c r="N19" s="32">
        <v>4</v>
      </c>
      <c r="O19" s="32">
        <v>4</v>
      </c>
      <c r="P19" s="32">
        <v>4</v>
      </c>
      <c r="Q19" s="32">
        <v>4</v>
      </c>
      <c r="R19" s="32">
        <v>4</v>
      </c>
      <c r="S19" s="65">
        <v>5</v>
      </c>
      <c r="T19" s="65">
        <v>5</v>
      </c>
      <c r="U19" s="65">
        <v>5</v>
      </c>
      <c r="V19" s="64">
        <v>6</v>
      </c>
      <c r="W19" s="64">
        <v>6</v>
      </c>
      <c r="X19" s="64">
        <v>6</v>
      </c>
      <c r="Y19" s="65">
        <v>7</v>
      </c>
      <c r="Z19" s="65">
        <v>7</v>
      </c>
      <c r="AA19" s="65">
        <v>7</v>
      </c>
      <c r="AB19" s="64">
        <v>8</v>
      </c>
      <c r="AC19" s="64">
        <v>8</v>
      </c>
      <c r="AD19" s="64">
        <v>8</v>
      </c>
      <c r="AE19" s="65">
        <v>9</v>
      </c>
      <c r="AF19" s="65">
        <v>9</v>
      </c>
      <c r="AG19" s="39"/>
      <c r="AH19" s="66"/>
      <c r="AI19" s="66"/>
    </row>
    <row r="20" spans="1:35" ht="18.75" customHeight="1">
      <c r="A20" s="32"/>
      <c r="B20" s="32"/>
      <c r="C20" s="32"/>
      <c r="D20" s="32"/>
      <c r="E20" s="32"/>
      <c r="F20" s="32"/>
      <c r="G20" s="32"/>
      <c r="H20" s="32"/>
      <c r="I20" s="32">
        <v>0</v>
      </c>
      <c r="J20" s="32">
        <v>4</v>
      </c>
      <c r="K20" s="32">
        <v>4</v>
      </c>
      <c r="L20" s="32">
        <v>4</v>
      </c>
      <c r="M20" s="32">
        <v>4</v>
      </c>
      <c r="N20" s="32">
        <v>4</v>
      </c>
      <c r="O20" s="32">
        <v>4</v>
      </c>
      <c r="P20" s="32">
        <v>4</v>
      </c>
      <c r="Q20" s="32">
        <v>4</v>
      </c>
      <c r="R20" s="32">
        <v>4</v>
      </c>
      <c r="S20" s="65">
        <v>5</v>
      </c>
      <c r="T20" s="65">
        <v>5</v>
      </c>
      <c r="U20" s="65">
        <v>5</v>
      </c>
      <c r="V20" s="65">
        <v>5</v>
      </c>
      <c r="W20" s="65">
        <v>5</v>
      </c>
      <c r="X20" s="64">
        <v>6</v>
      </c>
      <c r="Y20" s="64">
        <v>6</v>
      </c>
      <c r="Z20" s="65">
        <v>7</v>
      </c>
      <c r="AA20" s="65">
        <v>7</v>
      </c>
      <c r="AB20" s="65">
        <v>7</v>
      </c>
      <c r="AC20" s="64">
        <v>8</v>
      </c>
      <c r="AD20" s="64">
        <v>8</v>
      </c>
      <c r="AE20" s="64">
        <v>8</v>
      </c>
      <c r="AF20" s="65">
        <v>9</v>
      </c>
      <c r="AG20" s="39"/>
      <c r="AH20" s="66"/>
      <c r="AI20" s="66"/>
    </row>
    <row r="21" spans="1:35" ht="18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>
        <v>0</v>
      </c>
      <c r="K21" s="32">
        <v>4</v>
      </c>
      <c r="L21" s="32">
        <v>4</v>
      </c>
      <c r="M21" s="32">
        <v>4</v>
      </c>
      <c r="N21" s="32">
        <v>4</v>
      </c>
      <c r="O21" s="32">
        <v>4</v>
      </c>
      <c r="P21" s="32">
        <v>4</v>
      </c>
      <c r="Q21" s="32">
        <v>4</v>
      </c>
      <c r="R21" s="32">
        <v>4</v>
      </c>
      <c r="S21" s="65">
        <v>5</v>
      </c>
      <c r="T21" s="65">
        <v>5</v>
      </c>
      <c r="U21" s="65">
        <v>5</v>
      </c>
      <c r="V21" s="65">
        <v>5</v>
      </c>
      <c r="W21" s="65">
        <v>5</v>
      </c>
      <c r="X21" s="65">
        <v>5</v>
      </c>
      <c r="Y21" s="64">
        <v>6</v>
      </c>
      <c r="Z21" s="64">
        <v>6</v>
      </c>
      <c r="AA21" s="65">
        <v>7</v>
      </c>
      <c r="AB21" s="65">
        <v>7</v>
      </c>
      <c r="AC21" s="65">
        <v>7</v>
      </c>
      <c r="AD21" s="64">
        <v>8</v>
      </c>
      <c r="AE21" s="64">
        <v>8</v>
      </c>
      <c r="AF21" s="64">
        <v>8</v>
      </c>
      <c r="AG21" s="39"/>
      <c r="AH21" s="66"/>
      <c r="AI21" s="66"/>
    </row>
    <row r="22" spans="1:35" ht="18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>
        <v>0</v>
      </c>
      <c r="L22" s="32">
        <v>4</v>
      </c>
      <c r="M22" s="32">
        <v>4</v>
      </c>
      <c r="N22" s="32">
        <v>4</v>
      </c>
      <c r="O22" s="32">
        <v>4</v>
      </c>
      <c r="P22" s="32">
        <v>4</v>
      </c>
      <c r="Q22" s="32">
        <v>4</v>
      </c>
      <c r="R22" s="32">
        <v>4</v>
      </c>
      <c r="S22" s="65">
        <v>5</v>
      </c>
      <c r="T22" s="65">
        <v>5</v>
      </c>
      <c r="U22" s="65">
        <v>5</v>
      </c>
      <c r="V22" s="65">
        <v>5</v>
      </c>
      <c r="W22" s="65">
        <v>5</v>
      </c>
      <c r="X22" s="65">
        <v>5</v>
      </c>
      <c r="Y22" s="64">
        <v>6</v>
      </c>
      <c r="Z22" s="64">
        <v>6</v>
      </c>
      <c r="AA22" s="64">
        <v>6</v>
      </c>
      <c r="AB22" s="65">
        <v>7</v>
      </c>
      <c r="AC22" s="65">
        <v>7</v>
      </c>
      <c r="AD22" s="64">
        <v>8</v>
      </c>
      <c r="AE22" s="64">
        <v>8</v>
      </c>
      <c r="AF22" s="64">
        <v>8</v>
      </c>
      <c r="AG22" s="39"/>
      <c r="AH22" s="66"/>
      <c r="AI22" s="66"/>
    </row>
    <row r="23" spans="1:35" ht="18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>
        <v>0</v>
      </c>
      <c r="M23" s="32">
        <v>4</v>
      </c>
      <c r="N23" s="32">
        <v>4</v>
      </c>
      <c r="O23" s="32">
        <v>4</v>
      </c>
      <c r="P23" s="32">
        <v>4</v>
      </c>
      <c r="Q23" s="32">
        <v>4</v>
      </c>
      <c r="R23" s="32">
        <v>4</v>
      </c>
      <c r="S23" s="65">
        <v>5</v>
      </c>
      <c r="T23" s="65">
        <v>5</v>
      </c>
      <c r="U23" s="65">
        <v>5</v>
      </c>
      <c r="V23" s="65">
        <v>5</v>
      </c>
      <c r="W23" s="65">
        <v>5</v>
      </c>
      <c r="X23" s="65">
        <v>5</v>
      </c>
      <c r="Y23" s="64">
        <v>6</v>
      </c>
      <c r="Z23" s="64">
        <v>6</v>
      </c>
      <c r="AA23" s="64">
        <v>6</v>
      </c>
      <c r="AB23" s="65">
        <v>7</v>
      </c>
      <c r="AC23" s="65">
        <v>7</v>
      </c>
      <c r="AD23" s="65">
        <v>7</v>
      </c>
      <c r="AE23" s="64">
        <v>8</v>
      </c>
      <c r="AF23" s="64">
        <v>8</v>
      </c>
      <c r="AG23" s="39"/>
      <c r="AH23" s="66"/>
      <c r="AI23" s="66"/>
    </row>
    <row r="24" spans="1:35" ht="18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>
        <v>0</v>
      </c>
      <c r="N24" s="32">
        <v>4</v>
      </c>
      <c r="O24" s="32">
        <v>4</v>
      </c>
      <c r="P24" s="32">
        <v>4</v>
      </c>
      <c r="Q24" s="32">
        <v>4</v>
      </c>
      <c r="R24" s="32">
        <v>4</v>
      </c>
      <c r="S24" s="65">
        <v>5</v>
      </c>
      <c r="T24" s="65">
        <v>5</v>
      </c>
      <c r="U24" s="65">
        <v>5</v>
      </c>
      <c r="V24" s="65">
        <v>5</v>
      </c>
      <c r="W24" s="65">
        <v>5</v>
      </c>
      <c r="X24" s="65">
        <v>5</v>
      </c>
      <c r="Y24" s="64">
        <v>6</v>
      </c>
      <c r="Z24" s="64">
        <v>6</v>
      </c>
      <c r="AA24" s="64">
        <v>6</v>
      </c>
      <c r="AB24" s="65">
        <v>7</v>
      </c>
      <c r="AC24" s="65">
        <v>7</v>
      </c>
      <c r="AD24" s="65">
        <v>7</v>
      </c>
      <c r="AE24" s="64">
        <v>8</v>
      </c>
      <c r="AF24" s="64">
        <v>8</v>
      </c>
      <c r="AG24" s="39"/>
      <c r="AH24" s="66"/>
      <c r="AI24" s="66"/>
    </row>
    <row r="25" spans="1:35" ht="18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>
        <v>0</v>
      </c>
      <c r="O25" s="32">
        <v>4</v>
      </c>
      <c r="P25" s="32">
        <v>4</v>
      </c>
      <c r="Q25" s="32">
        <v>4</v>
      </c>
      <c r="R25" s="32">
        <v>4</v>
      </c>
      <c r="S25" s="65">
        <v>5</v>
      </c>
      <c r="T25" s="65">
        <v>5</v>
      </c>
      <c r="U25" s="65">
        <v>5</v>
      </c>
      <c r="V25" s="65">
        <v>5</v>
      </c>
      <c r="W25" s="65">
        <v>5</v>
      </c>
      <c r="X25" s="65">
        <v>5</v>
      </c>
      <c r="Y25" s="65">
        <v>5</v>
      </c>
      <c r="Z25" s="64">
        <v>6</v>
      </c>
      <c r="AA25" s="64">
        <v>6</v>
      </c>
      <c r="AB25" s="64">
        <v>6</v>
      </c>
      <c r="AC25" s="65">
        <v>7</v>
      </c>
      <c r="AD25" s="65">
        <v>7</v>
      </c>
      <c r="AE25" s="65">
        <v>7</v>
      </c>
      <c r="AF25" s="64">
        <v>8</v>
      </c>
      <c r="AG25" s="39"/>
      <c r="AH25" s="66"/>
      <c r="AI25" s="66"/>
    </row>
    <row r="26" spans="1:35" ht="18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>
        <v>0</v>
      </c>
      <c r="P26" s="32">
        <v>4</v>
      </c>
      <c r="Q26" s="32">
        <v>4</v>
      </c>
      <c r="R26" s="32">
        <v>4</v>
      </c>
      <c r="S26" s="65">
        <v>5</v>
      </c>
      <c r="T26" s="65">
        <v>5</v>
      </c>
      <c r="U26" s="65">
        <v>5</v>
      </c>
      <c r="V26" s="65">
        <v>5</v>
      </c>
      <c r="W26" s="65">
        <v>5</v>
      </c>
      <c r="X26" s="65">
        <v>5</v>
      </c>
      <c r="Y26" s="65">
        <v>5</v>
      </c>
      <c r="Z26" s="65">
        <v>5</v>
      </c>
      <c r="AA26" s="64">
        <v>6</v>
      </c>
      <c r="AB26" s="64">
        <v>6</v>
      </c>
      <c r="AC26" s="64">
        <v>6</v>
      </c>
      <c r="AD26" s="65">
        <v>7</v>
      </c>
      <c r="AE26" s="65">
        <v>7</v>
      </c>
      <c r="AF26" s="65">
        <v>7</v>
      </c>
      <c r="AG26" s="39"/>
      <c r="AH26" s="66"/>
      <c r="AI26" s="66"/>
    </row>
    <row r="27" spans="1:35" ht="18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>
        <v>0</v>
      </c>
      <c r="Q27" s="32">
        <v>4</v>
      </c>
      <c r="R27" s="32">
        <v>4</v>
      </c>
      <c r="S27" s="65">
        <v>5</v>
      </c>
      <c r="T27" s="65">
        <v>5</v>
      </c>
      <c r="U27" s="65">
        <v>5</v>
      </c>
      <c r="V27" s="65">
        <v>5</v>
      </c>
      <c r="W27" s="65">
        <v>5</v>
      </c>
      <c r="X27" s="65">
        <v>5</v>
      </c>
      <c r="Y27" s="65">
        <v>5</v>
      </c>
      <c r="Z27" s="65">
        <v>5</v>
      </c>
      <c r="AA27" s="65">
        <v>5</v>
      </c>
      <c r="AB27" s="64">
        <v>6</v>
      </c>
      <c r="AC27" s="64">
        <v>6</v>
      </c>
      <c r="AD27" s="64">
        <v>6</v>
      </c>
      <c r="AE27" s="65">
        <v>7</v>
      </c>
      <c r="AF27" s="65">
        <v>7</v>
      </c>
      <c r="AG27" s="39"/>
      <c r="AH27" s="66"/>
      <c r="AI27" s="66"/>
    </row>
    <row r="28" spans="1:35" ht="18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>
        <v>0</v>
      </c>
      <c r="R28" s="32">
        <v>4</v>
      </c>
      <c r="S28" s="65">
        <v>5</v>
      </c>
      <c r="T28" s="65">
        <v>5</v>
      </c>
      <c r="U28" s="65">
        <v>5</v>
      </c>
      <c r="V28" s="65">
        <v>5</v>
      </c>
      <c r="W28" s="65">
        <v>5</v>
      </c>
      <c r="X28" s="65">
        <v>5</v>
      </c>
      <c r="Y28" s="65">
        <v>5</v>
      </c>
      <c r="Z28" s="65">
        <v>5</v>
      </c>
      <c r="AA28" s="65">
        <v>5</v>
      </c>
      <c r="AB28" s="65">
        <v>5</v>
      </c>
      <c r="AC28" s="64">
        <v>6</v>
      </c>
      <c r="AD28" s="64">
        <v>6</v>
      </c>
      <c r="AE28" s="64">
        <v>6</v>
      </c>
      <c r="AF28" s="65">
        <v>7</v>
      </c>
      <c r="AG28" s="39"/>
      <c r="AH28" s="66"/>
      <c r="AI28" s="66"/>
    </row>
    <row r="29" spans="1:29" s="6" customFormat="1" ht="30.75" customHeight="1">
      <c r="A29" s="35" t="s">
        <v>49</v>
      </c>
      <c r="B29" s="36"/>
      <c r="C29" s="37"/>
      <c r="D29" s="37"/>
      <c r="E29" s="37"/>
      <c r="F29" s="37"/>
      <c r="G29" s="37"/>
      <c r="H29" s="37"/>
      <c r="I29" s="35"/>
      <c r="J29" s="35"/>
      <c r="K29" s="35"/>
      <c r="L29" s="35"/>
      <c r="M29" s="35"/>
      <c r="N29" s="35"/>
      <c r="O29" s="35"/>
      <c r="P29" s="35"/>
      <c r="Q29" s="38"/>
      <c r="R29" s="35"/>
      <c r="S29" s="35"/>
      <c r="T29" s="35"/>
      <c r="U29" s="35"/>
      <c r="V29" s="35"/>
      <c r="W29" s="35"/>
      <c r="X29" s="35"/>
      <c r="Y29" s="39"/>
      <c r="Z29" s="35"/>
      <c r="AA29" s="35"/>
      <c r="AB29" s="35"/>
      <c r="AC29" s="42"/>
    </row>
    <row r="30" spans="1:29" s="6" customFormat="1" ht="18.75">
      <c r="A30" s="40" t="s">
        <v>50</v>
      </c>
      <c r="B30" s="41" t="s">
        <v>95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2"/>
    </row>
    <row r="31" spans="1:29" s="6" customFormat="1" ht="18.75">
      <c r="A31" s="40" t="s">
        <v>52</v>
      </c>
      <c r="B31" s="43" t="s">
        <v>53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2"/>
    </row>
    <row r="32" spans="1:29" s="6" customFormat="1" ht="36" customHeight="1">
      <c r="A32" s="40" t="s">
        <v>54</v>
      </c>
      <c r="B32" s="43" t="s">
        <v>55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2"/>
    </row>
    <row r="33" spans="2:22" s="6" customFormat="1" ht="24" customHeight="1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46"/>
      <c r="T33" s="45"/>
      <c r="U33" s="45"/>
      <c r="V33" s="45"/>
    </row>
    <row r="36" spans="1:18" ht="18.75">
      <c r="A36" s="42" t="s">
        <v>56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9"/>
      <c r="Q36" s="69"/>
      <c r="R36" s="69"/>
    </row>
    <row r="37" spans="1:18" ht="12.7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9"/>
      <c r="Q37" s="69"/>
      <c r="R37" s="69"/>
    </row>
    <row r="38" spans="1:18" ht="12.7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9"/>
      <c r="Q38" s="69"/>
      <c r="R38" s="69"/>
    </row>
    <row r="39" spans="1:18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</row>
    <row r="63" ht="291" customHeight="1">
      <c r="K63" s="6"/>
    </row>
    <row r="64" ht="21.75" customHeight="1" hidden="1">
      <c r="K64" s="6"/>
    </row>
    <row r="65" ht="30.75" customHeight="1">
      <c r="K65" s="6"/>
    </row>
    <row r="66" spans="10:14" ht="18.75">
      <c r="J66" s="6"/>
      <c r="K66" s="6"/>
      <c r="L66" s="6"/>
      <c r="M66" s="6"/>
      <c r="N66" s="6"/>
    </row>
    <row r="67" spans="3:14" ht="18.75">
      <c r="C67" s="6" t="s">
        <v>58</v>
      </c>
      <c r="J67" s="6"/>
      <c r="K67" s="6"/>
      <c r="L67" s="6"/>
      <c r="M67" s="6"/>
      <c r="N67" s="6"/>
    </row>
    <row r="68" spans="3:14" ht="18.75" hidden="1">
      <c r="C68" s="6" t="s">
        <v>59</v>
      </c>
      <c r="J68" s="6"/>
      <c r="K68" s="6"/>
      <c r="L68" s="6"/>
      <c r="M68" s="6"/>
      <c r="N68" s="6"/>
    </row>
    <row r="69" spans="3:14" ht="33.75" customHeight="1">
      <c r="C69" s="6" t="s">
        <v>60</v>
      </c>
      <c r="J69" s="6"/>
      <c r="K69" s="6"/>
      <c r="L69" s="6"/>
      <c r="M69" s="6"/>
      <c r="N69" s="6"/>
    </row>
    <row r="70" spans="3:14" ht="18.75">
      <c r="C70" s="6" t="s">
        <v>61</v>
      </c>
      <c r="H70" s="6"/>
      <c r="I70" s="6"/>
      <c r="J70" s="6"/>
      <c r="K70" s="6"/>
      <c r="L70" s="6"/>
      <c r="M70" s="6"/>
      <c r="N70" s="6"/>
    </row>
    <row r="71" spans="3:14" ht="18.75">
      <c r="C71" s="6" t="s">
        <v>62</v>
      </c>
      <c r="H71" s="6"/>
      <c r="I71" s="6"/>
      <c r="J71" s="6"/>
      <c r="K71" s="6"/>
      <c r="L71" s="6"/>
      <c r="M71" s="6"/>
      <c r="N71" s="6"/>
    </row>
    <row r="72" spans="3:14" ht="18.75">
      <c r="C72" s="6" t="s">
        <v>63</v>
      </c>
      <c r="H72" s="6"/>
      <c r="I72" s="6"/>
      <c r="J72" s="6"/>
      <c r="K72" s="6"/>
      <c r="L72" s="6"/>
      <c r="M72" s="6"/>
      <c r="N72" s="6"/>
    </row>
    <row r="73" spans="1:14" ht="18.75">
      <c r="A73" s="6"/>
      <c r="C73" s="6"/>
      <c r="H73" s="6"/>
      <c r="I73" s="6"/>
      <c r="J73" s="6"/>
      <c r="K73" s="6"/>
      <c r="L73" s="6"/>
      <c r="M73" s="6"/>
      <c r="N73" s="6"/>
    </row>
    <row r="74" spans="1:14" ht="18.75">
      <c r="A74" s="6"/>
      <c r="C74" s="6"/>
      <c r="H74" s="6"/>
      <c r="I74" s="6"/>
      <c r="J74" s="6"/>
      <c r="K74" s="6"/>
      <c r="L74" s="6"/>
      <c r="M74" s="6"/>
      <c r="N74" s="6"/>
    </row>
    <row r="75" spans="1:14" ht="18.75">
      <c r="A75" s="6"/>
      <c r="C75" s="6" t="s">
        <v>64</v>
      </c>
      <c r="H75" s="6"/>
      <c r="I75" s="6"/>
      <c r="J75" s="6"/>
      <c r="K75" s="6"/>
      <c r="L75" s="6"/>
      <c r="M75" s="6"/>
      <c r="N75" s="6"/>
    </row>
    <row r="76" spans="3:14" ht="18.75">
      <c r="C76" s="6" t="s">
        <v>65</v>
      </c>
      <c r="H76" s="6"/>
      <c r="I76" s="6"/>
      <c r="J76" s="6"/>
      <c r="K76" s="6"/>
      <c r="L76" s="6"/>
      <c r="M76" s="6"/>
      <c r="N76" s="6"/>
    </row>
    <row r="128" spans="1:27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1:27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1:27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1:27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1:27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1:27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1:27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27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1:27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27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</row>
    <row r="159" spans="1:27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1:27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1:27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1:27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1:27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1:27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</row>
    <row r="174" spans="1:27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1:27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1:27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27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27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27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27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27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</row>
    <row r="216" spans="1:27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</row>
    <row r="219" spans="1:27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</row>
    <row r="222" spans="1:27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</row>
    <row r="225" spans="1:27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</row>
    <row r="228" spans="1:27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</row>
    <row r="231" spans="1:27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</row>
    <row r="234" spans="1:27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</row>
    <row r="237" spans="1:27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</row>
    <row r="240" spans="1:27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</row>
    <row r="243" spans="1:27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</row>
    <row r="246" spans="1:27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</row>
    <row r="249" spans="1:27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</row>
    <row r="252" spans="1:27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</row>
    <row r="255" spans="1:27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</row>
    <row r="258" spans="1:27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</row>
    <row r="261" spans="1:27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</row>
    <row r="264" spans="1:27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</row>
    <row r="267" spans="1:27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</row>
    <row r="270" spans="1:27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</row>
    <row r="273" spans="1:27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</row>
    <row r="276" spans="1:27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</row>
    <row r="279" spans="1:27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</row>
    <row r="282" spans="1:27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</row>
    <row r="285" spans="1:27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</row>
    <row r="288" spans="1:27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</row>
    <row r="291" spans="1:27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</row>
    <row r="294" spans="1:27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</row>
    <row r="297" spans="1:27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</row>
    <row r="300" spans="1:27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</row>
    <row r="303" spans="1:27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</row>
    <row r="306" spans="1:27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</row>
    <row r="309" spans="1:27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</row>
    <row r="312" spans="1:27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</row>
    <row r="315" spans="1:27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</row>
    <row r="318" spans="1:27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</row>
    <row r="321" spans="1:27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</row>
    <row r="324" spans="1:27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</row>
    <row r="327" spans="1:27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</row>
    <row r="330" spans="1:27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</row>
    <row r="333" spans="1:27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</row>
    <row r="336" spans="1:27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</row>
    <row r="339" spans="1:27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</row>
    <row r="342" spans="1:27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</row>
    <row r="345" spans="1:27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</row>
    <row r="348" spans="1:27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</row>
    <row r="351" spans="1:27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</row>
    <row r="354" spans="1:27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</row>
    <row r="357" spans="1:27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</row>
    <row r="360" spans="1:27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</row>
    <row r="363" spans="1:27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</row>
    <row r="366" spans="1:27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</row>
    <row r="369" spans="1:27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</row>
    <row r="372" spans="1:27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</row>
    <row r="375" spans="1:27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</row>
    <row r="378" spans="1:27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</row>
    <row r="381" spans="1:27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</row>
    <row r="384" spans="1:27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</row>
    <row r="387" spans="1:27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</row>
    <row r="390" spans="1:27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</row>
    <row r="393" spans="1:27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</row>
    <row r="396" spans="1:27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</row>
    <row r="399" spans="1:27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</row>
    <row r="402" spans="1:27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</row>
    <row r="405" spans="1:27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</row>
    <row r="408" spans="1:27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</row>
    <row r="411" spans="1:27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</row>
    <row r="414" spans="1:27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</row>
    <row r="417" spans="1:27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</row>
    <row r="420" spans="1:27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</row>
    <row r="423" spans="1:27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</row>
    <row r="426" spans="1:27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</sheetData>
  <mergeCells count="5">
    <mergeCell ref="B32:AB32"/>
    <mergeCell ref="A5:AA5"/>
    <mergeCell ref="A6:AA6"/>
    <mergeCell ref="B30:AB30"/>
    <mergeCell ref="B31:AB31"/>
  </mergeCells>
  <printOptions/>
  <pageMargins left="0.07874015748031496" right="0.03937007874015748" top="0.17" bottom="0.03937007874015748" header="0.17" footer="0.19"/>
  <pageSetup horizontalDpi="120" verticalDpi="12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Bulavinova</dc:creator>
  <cp:keywords/>
  <dc:description/>
  <cp:lastModifiedBy>Bulavinova</cp:lastModifiedBy>
  <dcterms:created xsi:type="dcterms:W3CDTF">2005-03-21T08:32:38Z</dcterms:created>
  <dcterms:modified xsi:type="dcterms:W3CDTF">2005-03-21T08:32:52Z</dcterms:modified>
  <cp:category/>
  <cp:version/>
  <cp:contentType/>
  <cp:contentStatus/>
</cp:coreProperties>
</file>