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1" sheetId="2" r:id="rId2"/>
  </sheets>
  <externalReferences>
    <externalReference r:id="rId5"/>
    <externalReference r:id="rId6"/>
  </externalReferences>
  <definedNames>
    <definedName name="_xlnm.Print_Area" localSheetId="1">'приложение 1'!$A$2:$G$62</definedName>
    <definedName name="_xlnm.Print_Area" localSheetId="0">'приложение 3'!$A$25:$F$28</definedName>
  </definedNames>
  <calcPr fullCalcOnLoad="1"/>
</workbook>
</file>

<file path=xl/sharedStrings.xml><?xml version="1.0" encoding="utf-8"?>
<sst xmlns="http://schemas.openxmlformats.org/spreadsheetml/2006/main" count="145" uniqueCount="102">
  <si>
    <t>№ п/п</t>
  </si>
  <si>
    <t xml:space="preserve"> адреса объектов</t>
  </si>
  <si>
    <t>вид работ</t>
  </si>
  <si>
    <t>2009 год</t>
  </si>
  <si>
    <t>2010 год</t>
  </si>
  <si>
    <t>Внегородские территории</t>
  </si>
  <si>
    <t xml:space="preserve">Внутриквартальные проезды </t>
  </si>
  <si>
    <t>Капитальный ремонт</t>
  </si>
  <si>
    <t>Наименование  мероприятий</t>
  </si>
  <si>
    <t>Текущий (ямочный) ремонт всего, в т.ч:</t>
  </si>
  <si>
    <t>тротуар</t>
  </si>
  <si>
    <t xml:space="preserve">Капитальный ремонт </t>
  </si>
  <si>
    <t xml:space="preserve"> ВСЕГО ПО ПРОГРАММЕ</t>
  </si>
  <si>
    <t>Приложение 1</t>
  </si>
  <si>
    <t>Объем работ, тыс. м2</t>
  </si>
  <si>
    <t>Мосты</t>
  </si>
  <si>
    <t xml:space="preserve">Капитальный ремонт  </t>
  </si>
  <si>
    <t xml:space="preserve">Выборочный капитальный ремонт </t>
  </si>
  <si>
    <t>Устранение излома</t>
  </si>
  <si>
    <t>Ремонт  оголовка</t>
  </si>
  <si>
    <t xml:space="preserve">Прокладка новой сети ливневой канализации </t>
  </si>
  <si>
    <t>Всего</t>
  </si>
  <si>
    <t>ИТОГО 2010 год</t>
  </si>
  <si>
    <t>площадь, подлежащая ремонту, м2</t>
  </si>
  <si>
    <t>г. Северск- объекты внешнего благоустройства</t>
  </si>
  <si>
    <t>г. Северск- внутриквартальные проезды</t>
  </si>
  <si>
    <t>Внегородские територии</t>
  </si>
  <si>
    <t xml:space="preserve"> текущий (ямочный ремонт)</t>
  </si>
  <si>
    <t>ИТОГО 2009 год</t>
  </si>
  <si>
    <t>ВСЕГО 2007-2010г.г.</t>
  </si>
  <si>
    <t xml:space="preserve"> Итого 2008год</t>
  </si>
  <si>
    <t>УКС ЖКХ ТиС, специализированная подрядная организация  по результатам открытого конкурса на выполнение работ</t>
  </si>
  <si>
    <t xml:space="preserve">Капитальный ремонт асфальтобетонного покрытия проезжей части и тротуаров </t>
  </si>
  <si>
    <t xml:space="preserve"> Итого по разделу 1</t>
  </si>
  <si>
    <t>ул.Трудовая, проезжая часть</t>
  </si>
  <si>
    <t>УКС ЖКХ ТиС</t>
  </si>
  <si>
    <t xml:space="preserve"> Улицы и автодороги   г. Северска</t>
  </si>
  <si>
    <t>Внутриквартальные проезды</t>
  </si>
  <si>
    <t>Улицы и дороги внегородских территорий</t>
  </si>
  <si>
    <t>% дорог с степенью износа более 50 %</t>
  </si>
  <si>
    <t>площадь дорог с износом более 50</t>
  </si>
  <si>
    <t xml:space="preserve"> площадь дорог с износом 100%</t>
  </si>
  <si>
    <t>1 шт.</t>
  </si>
  <si>
    <t>1.1</t>
  </si>
  <si>
    <t>1.2</t>
  </si>
  <si>
    <t>1.3</t>
  </si>
  <si>
    <t>2.1</t>
  </si>
  <si>
    <t>2.2</t>
  </si>
  <si>
    <t>2.3</t>
  </si>
  <si>
    <t>2.4</t>
  </si>
  <si>
    <t>Внегородские территории                                                           (с учетом разработки проектно-сметной документации)</t>
  </si>
  <si>
    <t>Внутриквартальные проезды                                                            (с учетом разработки проектно-сметной документации)</t>
  </si>
  <si>
    <t>Содержание работ</t>
  </si>
  <si>
    <t>общая площадь объекта, м2</t>
  </si>
  <si>
    <t>Объем финанси-рования, тыс. руб.</t>
  </si>
  <si>
    <t>Исполнитель</t>
  </si>
  <si>
    <t>ул.Первомайская, проезжая часть</t>
  </si>
  <si>
    <t>Ремонт участка сети ливневой канализации (проезд Южный)</t>
  </si>
  <si>
    <t xml:space="preserve">I. Капитальный ремонт асфальтобетонного покрытия  проезжей части и тротуаров                                           г. Северска </t>
  </si>
  <si>
    <t>II. Капитальный ремонт инжененных сооружений</t>
  </si>
  <si>
    <t xml:space="preserve">III. Капитальный ремонт асфальтобетонного покрытия  проезжей части дорог и улиц  внегородских территорий </t>
  </si>
  <si>
    <t>V. Разработка  проектно- сметной документации</t>
  </si>
  <si>
    <t>VI.Текущий (ямочный) ремонт асфальтобетонного покрытия</t>
  </si>
  <si>
    <t>Итого по разделу VI</t>
  </si>
  <si>
    <t>Итого по разделу IV</t>
  </si>
  <si>
    <t>Итого по разделу III</t>
  </si>
  <si>
    <t>Итого по разделу II</t>
  </si>
  <si>
    <t>Итого по  разделу I</t>
  </si>
  <si>
    <t xml:space="preserve">IV. Капитальный ремонт асфальтобетонного покрытия   внутриквартальных проездов, участков сети внутриквартальной ливневой канализации, устройство дополнительных гостевых стоянок </t>
  </si>
  <si>
    <t>Капитальный ремонт участка сети  внутриквартальной  ливневой канализации (ул.Калинина, 48)</t>
  </si>
  <si>
    <t xml:space="preserve">просп.Коммунистический,  тротуары </t>
  </si>
  <si>
    <t>Устройство гостевой стоянки (ул. Парковая, 18, 18а;  просп.Коммунистический, 12)</t>
  </si>
  <si>
    <t>Устройство  участка сети  внутриквартальной  ливневой канализации (ул.Парковая, 10; просп.Коммунистический, 29,31)</t>
  </si>
  <si>
    <t>г.Северск - объекты внешнего благоустройства</t>
  </si>
  <si>
    <t>г.Северск - внутриквартальные проезды</t>
  </si>
  <si>
    <t>Улицы и дороги г.Северска</t>
  </si>
  <si>
    <t>СМЕТА РАСХОДОВ</t>
  </si>
  <si>
    <t>НА РЕАЛИЗАЦИЮ ПРОГРАММЫ</t>
  </si>
  <si>
    <t>«РЕМОНТ И СОДЕРЖАНИЕ  АВТОМОБИЛЬНЫХ ДОРОГ, УЛИЦ ГОРОДА, ПОСЕЛКОВ И ВНУТРИКВАРТАЛЬНЫХ ПРОЕЗДОВ НА 2008 ГОД"</t>
  </si>
  <si>
    <t>ул.Урицкого, проезжая часть</t>
  </si>
  <si>
    <t xml:space="preserve">ул.Р.Люксембург, проезжая часть </t>
  </si>
  <si>
    <t>вего</t>
  </si>
  <si>
    <t xml:space="preserve">  бюджет ЗАТО Северск</t>
  </si>
  <si>
    <t>бюджет Томской области</t>
  </si>
  <si>
    <t xml:space="preserve"> Объем финансирования, тыс. руб.</t>
  </si>
  <si>
    <t>ПЕРЕЧЕНЬ ПРОГРАМНЫХ МЕРОПРИЯТИЙ НА 2008 ГОД</t>
  </si>
  <si>
    <t>Асфальто-бетонное покрытие на территории ЖЭУ-4</t>
  </si>
  <si>
    <t>асфальто-бетонное покрытие на территории  МП ЖЭУ-1</t>
  </si>
  <si>
    <t>Асфальто-бетонное покрытие на территории МП ЖЭУ-2</t>
  </si>
  <si>
    <t>Асфальто-бетонное покрытие на территории МП ЖЭУ-7</t>
  </si>
  <si>
    <t>асфальто-бетонное покрытие на территории МП ЖЭУ-9</t>
  </si>
  <si>
    <t xml:space="preserve">Капитальный ремонт участка сети  внутриквартальной  ливневой канализации (ул.Лесная, 11б, 5 подъезд) </t>
  </si>
  <si>
    <t>Устройство гостевой стоянки                                       (просп.Коммунистический,4,2; ул.Первомайская 29, 29а)</t>
  </si>
  <si>
    <t>Приложение2</t>
  </si>
  <si>
    <t xml:space="preserve">Разработка проектно- сметной документации                                      </t>
  </si>
  <si>
    <t>к  целевой программе «Ремонт и  содержание  дорог, улиц города, поселков и внутриквартальных проездов на 2008 год» утвержденной Решением Думы ЗАТО Северск</t>
  </si>
  <si>
    <t>к  целевой программе «Ремонт и  содержание  дорог, улиц города, поселков и внутриквартальных проездов на 2008 год»утвержденной Решением Думы ЗАТО Северск</t>
  </si>
  <si>
    <t xml:space="preserve">Мост через р/Киргизка                              </t>
  </si>
  <si>
    <t>Улицы и дороги г.Северска         (с учетом разработки проектно-сметной документации)</t>
  </si>
  <si>
    <t>12</t>
  </si>
  <si>
    <r>
      <t>от __</t>
    </r>
    <r>
      <rPr>
        <u val="single"/>
        <sz val="10"/>
        <rFont val="Times New Roman"/>
        <family val="1"/>
      </rPr>
      <t>18.10.2007</t>
    </r>
    <r>
      <rPr>
        <sz val="10"/>
        <rFont val="Times New Roman"/>
        <family val="1"/>
      </rPr>
      <t>__ №_____</t>
    </r>
    <r>
      <rPr>
        <u val="single"/>
        <sz val="10"/>
        <rFont val="Times New Roman"/>
        <family val="1"/>
      </rPr>
      <t>40/7</t>
    </r>
    <r>
      <rPr>
        <sz val="10"/>
        <rFont val="Times New Roman"/>
        <family val="1"/>
      </rPr>
      <t>____</t>
    </r>
  </si>
  <si>
    <r>
      <t>от __</t>
    </r>
    <r>
      <rPr>
        <u val="single"/>
        <sz val="10"/>
        <rFont val="Times New Roman"/>
        <family val="1"/>
      </rPr>
      <t>18.10.2007</t>
    </r>
    <r>
      <rPr>
        <sz val="10"/>
        <rFont val="Times New Roman"/>
        <family val="1"/>
      </rPr>
      <t>___ №__</t>
    </r>
    <r>
      <rPr>
        <u val="single"/>
        <sz val="10"/>
        <rFont val="Times New Roman"/>
        <family val="1"/>
      </rPr>
      <t>40/7</t>
    </r>
    <r>
      <rPr>
        <sz val="10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</si>
</sst>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#,##0.000"/>
  </numFmts>
  <fonts count="1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1" fontId="2" fillId="0" borderId="2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" fontId="2" fillId="0" borderId="2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7;&#1083;&#1086;&#1097;&#1072;&#1076;&#1080;%20&#1087;&#1086;%20&#1046;&#1069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deeva\&#1056;&#1072;&#1073;&#1086;&#1095;&#1080;&#1081;%20&#1089;&#1090;&#1086;&#1083;\&#1042;&#1072;&#1078;&#1085;&#1099;&#1077;%20&#1076;&#1086;&#1082;&#1091;&#1084;&#1077;&#1085;&#1090;&#1099;\&#1087;&#1077;&#1088;&#1077;&#1095;&#1077;&#1085;&#1100;%20&#1086;&#1073;&#1098;&#1077;&#1082;&#1090;&#1086;&#1074;\&#1055;&#1077;&#1088;&#1095;&#1077;&#1085;&#1100;%20&#1076;&#1086;&#1088;&#1086;&#1075;%20%20&#1076;&#1083;&#1103;%20&#1087;&#1072;&#1089;&#1087;&#1086;&#1088;&#1090;&#1072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90311.1</v>
          </cell>
        </row>
        <row r="32">
          <cell r="C32">
            <v>71698.00000000001</v>
          </cell>
        </row>
        <row r="41">
          <cell r="C41">
            <v>32845.100000000006</v>
          </cell>
        </row>
        <row r="46">
          <cell r="C46">
            <v>63368.700000000004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роги"/>
      <sheetName val="категории"/>
      <sheetName val="тротуары"/>
      <sheetName val=" озеленение"/>
      <sheetName val="внутрикварталка-2005"/>
      <sheetName val="Лист5"/>
      <sheetName val="Лист7"/>
      <sheetName val="Дорога Самусь-Орловка"/>
    </sheetNames>
    <sheetDataSet>
      <sheetData sheetId="0">
        <row r="89">
          <cell r="G89">
            <v>106370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workbookViewId="0" topLeftCell="A1">
      <selection activeCell="D6" sqref="D6"/>
    </sheetView>
  </sheetViews>
  <sheetFormatPr defaultColWidth="9.140625" defaultRowHeight="12.75"/>
  <cols>
    <col min="1" max="1" width="6.140625" style="39" customWidth="1"/>
    <col min="2" max="2" width="29.8515625" style="4" customWidth="1"/>
    <col min="3" max="3" width="10.57421875" style="4" customWidth="1"/>
    <col min="4" max="4" width="11.00390625" style="4" customWidth="1"/>
    <col min="5" max="5" width="11.140625" style="4" customWidth="1"/>
    <col min="6" max="6" width="19.00390625" style="4" customWidth="1"/>
    <col min="7" max="7" width="9.140625" style="4" hidden="1" customWidth="1"/>
    <col min="8" max="16384" width="9.140625" style="4" customWidth="1"/>
  </cols>
  <sheetData>
    <row r="1" ht="25.5" customHeight="1"/>
    <row r="2" spans="5:8" ht="33" customHeight="1">
      <c r="E2" s="77" t="s">
        <v>93</v>
      </c>
      <c r="F2" s="77"/>
      <c r="G2" s="17"/>
      <c r="H2" s="1"/>
    </row>
    <row r="3" spans="4:18" ht="23.25" customHeight="1">
      <c r="D3" s="80" t="s">
        <v>95</v>
      </c>
      <c r="E3" s="80"/>
      <c r="F3" s="80"/>
      <c r="G3" s="80"/>
      <c r="H3" s="2"/>
      <c r="J3" s="53"/>
      <c r="K3" s="53"/>
      <c r="L3" s="53"/>
      <c r="M3" s="53"/>
      <c r="N3" s="55">
        <v>11</v>
      </c>
      <c r="O3" s="53"/>
      <c r="P3" s="53"/>
      <c r="Q3" s="53"/>
      <c r="R3" s="53"/>
    </row>
    <row r="4" spans="4:8" ht="23.25" customHeight="1">
      <c r="D4" s="80"/>
      <c r="E4" s="80"/>
      <c r="F4" s="80"/>
      <c r="G4" s="80"/>
      <c r="H4" s="2"/>
    </row>
    <row r="5" spans="4:17" ht="35.25" customHeight="1">
      <c r="D5" s="80"/>
      <c r="E5" s="80"/>
      <c r="F5" s="80"/>
      <c r="G5" s="80"/>
      <c r="H5" s="2"/>
      <c r="Q5" s="54"/>
    </row>
    <row r="6" spans="4:17" ht="18.75" customHeight="1">
      <c r="D6" s="4" t="s">
        <v>101</v>
      </c>
      <c r="E6" s="13"/>
      <c r="F6" s="13"/>
      <c r="G6" s="13"/>
      <c r="H6" s="2"/>
      <c r="Q6" s="54"/>
    </row>
    <row r="7" spans="5:8" ht="13.5" customHeight="1">
      <c r="E7" s="5"/>
      <c r="F7" s="5"/>
      <c r="G7" s="5"/>
      <c r="H7" s="2"/>
    </row>
    <row r="8" spans="2:6" ht="15.75">
      <c r="B8" s="78" t="s">
        <v>76</v>
      </c>
      <c r="C8" s="78"/>
      <c r="D8" s="78"/>
      <c r="E8" s="78"/>
      <c r="F8" s="78"/>
    </row>
    <row r="9" spans="2:6" ht="15.75">
      <c r="B9" s="78" t="s">
        <v>77</v>
      </c>
      <c r="C9" s="78"/>
      <c r="D9" s="78"/>
      <c r="E9" s="78"/>
      <c r="F9" s="78"/>
    </row>
    <row r="10" spans="2:6" ht="35.25" customHeight="1">
      <c r="B10" s="79" t="s">
        <v>78</v>
      </c>
      <c r="C10" s="79"/>
      <c r="D10" s="79"/>
      <c r="E10" s="79"/>
      <c r="F10" s="79"/>
    </row>
    <row r="11" ht="16.5" thickBot="1">
      <c r="B11" s="3"/>
    </row>
    <row r="12" spans="1:6" ht="15.75">
      <c r="A12" s="68" t="s">
        <v>0</v>
      </c>
      <c r="B12" s="70" t="s">
        <v>8</v>
      </c>
      <c r="C12" s="70" t="s">
        <v>14</v>
      </c>
      <c r="D12" s="75" t="s">
        <v>84</v>
      </c>
      <c r="E12" s="75"/>
      <c r="F12" s="76"/>
    </row>
    <row r="13" spans="1:6" ht="47.25">
      <c r="A13" s="69"/>
      <c r="B13" s="71"/>
      <c r="C13" s="71"/>
      <c r="D13" s="43" t="s">
        <v>81</v>
      </c>
      <c r="E13" s="43" t="s">
        <v>82</v>
      </c>
      <c r="F13" s="46" t="s">
        <v>83</v>
      </c>
    </row>
    <row r="14" spans="1:6" ht="33.75" customHeight="1">
      <c r="A14" s="42">
        <v>1</v>
      </c>
      <c r="B14" s="48" t="s">
        <v>9</v>
      </c>
      <c r="C14" s="44">
        <f>C15+C16+C17</f>
        <v>24.5</v>
      </c>
      <c r="D14" s="45">
        <v>10293</v>
      </c>
      <c r="E14" s="45"/>
      <c r="F14" s="45">
        <f>F15+F16+F17</f>
        <v>10293</v>
      </c>
    </row>
    <row r="15" spans="1:6" ht="21.75" customHeight="1">
      <c r="A15" s="42" t="s">
        <v>43</v>
      </c>
      <c r="B15" s="48" t="s">
        <v>75</v>
      </c>
      <c r="C15" s="44">
        <f>'приложение 1'!E45/1000</f>
        <v>12</v>
      </c>
      <c r="D15" s="45">
        <v>5043</v>
      </c>
      <c r="E15" s="43"/>
      <c r="F15" s="62">
        <f>D15</f>
        <v>5043</v>
      </c>
    </row>
    <row r="16" spans="1:6" ht="20.25" customHeight="1">
      <c r="A16" s="42" t="s">
        <v>44</v>
      </c>
      <c r="B16" s="48" t="s">
        <v>5</v>
      </c>
      <c r="C16" s="44">
        <f>'приложение 1'!E47/1000</f>
        <v>2.5</v>
      </c>
      <c r="D16" s="45">
        <v>1050</v>
      </c>
      <c r="E16" s="43"/>
      <c r="F16" s="62">
        <f>D16</f>
        <v>1050</v>
      </c>
    </row>
    <row r="17" spans="1:6" ht="18.75" customHeight="1">
      <c r="A17" s="42" t="s">
        <v>45</v>
      </c>
      <c r="B17" s="48" t="s">
        <v>6</v>
      </c>
      <c r="C17" s="44">
        <f>'приложение 1'!E46/1000</f>
        <v>10</v>
      </c>
      <c r="D17" s="45">
        <v>4200</v>
      </c>
      <c r="E17" s="43"/>
      <c r="F17" s="62">
        <f>D17</f>
        <v>4200</v>
      </c>
    </row>
    <row r="18" spans="1:6" ht="27" customHeight="1">
      <c r="A18" s="42">
        <v>2</v>
      </c>
      <c r="B18" s="48" t="s">
        <v>7</v>
      </c>
      <c r="C18" s="44">
        <f>C19+C21+C22</f>
        <v>76.80007</v>
      </c>
      <c r="D18" s="45">
        <v>59707</v>
      </c>
      <c r="E18" s="62">
        <f>E19+E20+E21+E22</f>
        <v>20000</v>
      </c>
      <c r="F18" s="62">
        <f>F19+F20+F21+F22</f>
        <v>39708</v>
      </c>
    </row>
    <row r="19" spans="1:6" ht="63" customHeight="1">
      <c r="A19" s="42" t="s">
        <v>46</v>
      </c>
      <c r="B19" s="48" t="s">
        <v>98</v>
      </c>
      <c r="C19" s="44">
        <f>'приложение 1'!E18/1000</f>
        <v>29.16007</v>
      </c>
      <c r="D19" s="45">
        <v>14739</v>
      </c>
      <c r="E19" s="43"/>
      <c r="F19" s="62">
        <f>D19</f>
        <v>14739</v>
      </c>
    </row>
    <row r="20" spans="1:6" ht="33.75" customHeight="1">
      <c r="A20" s="42" t="s">
        <v>47</v>
      </c>
      <c r="B20" s="48" t="s">
        <v>15</v>
      </c>
      <c r="C20" s="45" t="s">
        <v>42</v>
      </c>
      <c r="D20" s="45">
        <v>20000</v>
      </c>
      <c r="E20" s="63">
        <f>D20</f>
        <v>20000</v>
      </c>
      <c r="F20" s="46"/>
    </row>
    <row r="21" spans="1:6" ht="66.75" customHeight="1">
      <c r="A21" s="42" t="s">
        <v>48</v>
      </c>
      <c r="B21" s="48" t="s">
        <v>50</v>
      </c>
      <c r="C21" s="47">
        <f>'приложение 1'!E25/1000</f>
        <v>14.66</v>
      </c>
      <c r="D21" s="45">
        <v>6650</v>
      </c>
      <c r="E21" s="43"/>
      <c r="F21" s="62">
        <f>D21</f>
        <v>6650</v>
      </c>
    </row>
    <row r="22" spans="1:6" ht="68.25" customHeight="1">
      <c r="A22" s="42" t="s">
        <v>49</v>
      </c>
      <c r="B22" s="48" t="s">
        <v>51</v>
      </c>
      <c r="C22" s="47">
        <f>'приложение 1'!E39/1000</f>
        <v>32.98</v>
      </c>
      <c r="D22" s="45">
        <v>18319</v>
      </c>
      <c r="E22" s="43"/>
      <c r="F22" s="62">
        <f>D22</f>
        <v>18319</v>
      </c>
    </row>
    <row r="23" spans="1:6" ht="16.5" thickBot="1">
      <c r="A23" s="73" t="s">
        <v>21</v>
      </c>
      <c r="B23" s="74"/>
      <c r="C23" s="38">
        <f>C18+C14</f>
        <v>101.30007</v>
      </c>
      <c r="D23" s="61">
        <f>D18+D14</f>
        <v>70000</v>
      </c>
      <c r="E23" s="61">
        <f>E18+E14</f>
        <v>20000</v>
      </c>
      <c r="F23" s="61">
        <f>F18+F14</f>
        <v>50001</v>
      </c>
    </row>
    <row r="24" spans="1:6" ht="15.75">
      <c r="A24" s="56"/>
      <c r="B24" s="56"/>
      <c r="C24" s="57"/>
      <c r="D24" s="58"/>
      <c r="E24" s="58"/>
      <c r="F24" s="59"/>
    </row>
    <row r="25" spans="1:6" s="60" customFormat="1" ht="15.75" customHeight="1">
      <c r="A25" s="72" t="s">
        <v>99</v>
      </c>
      <c r="B25" s="72"/>
      <c r="C25" s="72"/>
      <c r="D25" s="72"/>
      <c r="E25" s="72"/>
      <c r="F25" s="72"/>
    </row>
  </sheetData>
  <mergeCells count="11">
    <mergeCell ref="E2:F2"/>
    <mergeCell ref="B8:F8"/>
    <mergeCell ref="B9:F9"/>
    <mergeCell ref="B10:F10"/>
    <mergeCell ref="D3:G5"/>
    <mergeCell ref="A12:A13"/>
    <mergeCell ref="B12:B13"/>
    <mergeCell ref="C12:C13"/>
    <mergeCell ref="A25:F25"/>
    <mergeCell ref="A23:B23"/>
    <mergeCell ref="D12:F12"/>
  </mergeCells>
  <printOptions/>
  <pageMargins left="1.1811023622047245" right="0" top="0.31496062992125984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98"/>
  <sheetViews>
    <sheetView workbookViewId="0" topLeftCell="A1">
      <selection activeCell="E6" sqref="E6"/>
    </sheetView>
  </sheetViews>
  <sheetFormatPr defaultColWidth="9.140625" defaultRowHeight="12.75"/>
  <cols>
    <col min="1" max="1" width="4.8515625" style="14" customWidth="1"/>
    <col min="2" max="2" width="28.57421875" style="15" customWidth="1"/>
    <col min="3" max="3" width="0.13671875" style="15" hidden="1" customWidth="1"/>
    <col min="4" max="4" width="12.8515625" style="14" customWidth="1"/>
    <col min="5" max="5" width="13.8515625" style="14" customWidth="1"/>
    <col min="6" max="6" width="10.00390625" style="14" customWidth="1"/>
    <col min="7" max="7" width="15.8515625" style="16" customWidth="1"/>
    <col min="8" max="16384" width="9.140625" style="16" customWidth="1"/>
  </cols>
  <sheetData>
    <row r="1" spans="5:6" ht="15" customHeight="1">
      <c r="E1" s="81"/>
      <c r="F1" s="81"/>
    </row>
    <row r="2" spans="4:7" ht="16.5" customHeight="1">
      <c r="D2" s="12"/>
      <c r="E2" s="77" t="s">
        <v>13</v>
      </c>
      <c r="F2" s="77"/>
      <c r="G2" s="17"/>
    </row>
    <row r="3" spans="4:7" ht="11.25" customHeight="1">
      <c r="D3" s="12"/>
      <c r="E3" s="80" t="s">
        <v>96</v>
      </c>
      <c r="F3" s="80"/>
      <c r="G3" s="80"/>
    </row>
    <row r="4" spans="4:7" ht="42" customHeight="1">
      <c r="D4" s="12"/>
      <c r="E4" s="80"/>
      <c r="F4" s="80"/>
      <c r="G4" s="80"/>
    </row>
    <row r="5" spans="4:7" ht="26.25" customHeight="1">
      <c r="D5" s="13"/>
      <c r="E5" s="80"/>
      <c r="F5" s="80"/>
      <c r="G5" s="80"/>
    </row>
    <row r="6" spans="1:7" ht="19.5" customHeight="1">
      <c r="A6" s="64"/>
      <c r="B6" s="64"/>
      <c r="C6" s="64"/>
      <c r="D6" s="64"/>
      <c r="E6" s="4" t="s">
        <v>100</v>
      </c>
      <c r="F6" s="13"/>
      <c r="G6" s="13"/>
    </row>
    <row r="7" spans="1:7" ht="24.75" customHeight="1">
      <c r="A7" s="81" t="s">
        <v>85</v>
      </c>
      <c r="B7" s="81"/>
      <c r="C7" s="81"/>
      <c r="D7" s="81"/>
      <c r="E7" s="81"/>
      <c r="F7" s="81"/>
      <c r="G7" s="81"/>
    </row>
    <row r="8" spans="1:6" ht="18" customHeight="1" thickBot="1">
      <c r="A8" s="11"/>
      <c r="B8" s="11"/>
      <c r="C8" s="11"/>
      <c r="D8" s="11"/>
      <c r="E8" s="11"/>
      <c r="F8" s="11"/>
    </row>
    <row r="9" spans="1:7" ht="29.25" customHeight="1">
      <c r="A9" s="99" t="s">
        <v>0</v>
      </c>
      <c r="B9" s="101" t="s">
        <v>52</v>
      </c>
      <c r="C9" s="101"/>
      <c r="D9" s="101"/>
      <c r="E9" s="101"/>
      <c r="F9" s="101" t="s">
        <v>54</v>
      </c>
      <c r="G9" s="97" t="s">
        <v>55</v>
      </c>
    </row>
    <row r="10" spans="1:7" ht="63" customHeight="1">
      <c r="A10" s="100"/>
      <c r="B10" s="10" t="s">
        <v>1</v>
      </c>
      <c r="C10" s="10" t="s">
        <v>2</v>
      </c>
      <c r="D10" s="10" t="s">
        <v>53</v>
      </c>
      <c r="E10" s="10" t="s">
        <v>23</v>
      </c>
      <c r="F10" s="102"/>
      <c r="G10" s="98"/>
    </row>
    <row r="11" spans="1:7" s="52" customFormat="1" ht="12.75">
      <c r="A11" s="49">
        <v>1</v>
      </c>
      <c r="B11" s="50">
        <v>2</v>
      </c>
      <c r="C11" s="50">
        <v>3</v>
      </c>
      <c r="D11" s="50">
        <v>3</v>
      </c>
      <c r="E11" s="50">
        <v>4</v>
      </c>
      <c r="F11" s="50">
        <v>6</v>
      </c>
      <c r="G11" s="51">
        <v>5</v>
      </c>
    </row>
    <row r="12" spans="1:7" ht="35.25" customHeight="1">
      <c r="A12" s="94" t="s">
        <v>58</v>
      </c>
      <c r="B12" s="95"/>
      <c r="C12" s="95"/>
      <c r="D12" s="95"/>
      <c r="E12" s="95"/>
      <c r="F12" s="95"/>
      <c r="G12" s="96"/>
    </row>
    <row r="13" spans="1:7" ht="41.25" customHeight="1">
      <c r="A13" s="6">
        <v>1</v>
      </c>
      <c r="B13" s="9" t="s">
        <v>56</v>
      </c>
      <c r="C13" s="9" t="s">
        <v>32</v>
      </c>
      <c r="D13" s="7">
        <v>11960.07</v>
      </c>
      <c r="E13" s="7">
        <f>D13</f>
        <v>11960.07</v>
      </c>
      <c r="F13" s="7">
        <f>E13*420/1000</f>
        <v>5023.229399999999</v>
      </c>
      <c r="G13" s="25" t="s">
        <v>35</v>
      </c>
    </row>
    <row r="14" spans="1:7" ht="11.25" customHeight="1" hidden="1">
      <c r="A14" s="6"/>
      <c r="B14" s="20" t="s">
        <v>10</v>
      </c>
      <c r="C14" s="9" t="s">
        <v>16</v>
      </c>
      <c r="D14" s="7" t="e">
        <f>#REF!</f>
        <v>#REF!</v>
      </c>
      <c r="E14" s="7" t="e">
        <f>D14</f>
        <v>#REF!</v>
      </c>
      <c r="F14" s="7" t="e">
        <f>E14*350/1000</f>
        <v>#REF!</v>
      </c>
      <c r="G14" s="25" t="s">
        <v>31</v>
      </c>
    </row>
    <row r="15" spans="1:7" ht="39" customHeight="1">
      <c r="A15" s="6">
        <v>2</v>
      </c>
      <c r="B15" s="9" t="s">
        <v>34</v>
      </c>
      <c r="C15" s="9" t="s">
        <v>32</v>
      </c>
      <c r="D15" s="7">
        <v>14700</v>
      </c>
      <c r="E15" s="7">
        <v>14700</v>
      </c>
      <c r="F15" s="7">
        <f>E15*420/1000</f>
        <v>6174</v>
      </c>
      <c r="G15" s="25" t="s">
        <v>35</v>
      </c>
    </row>
    <row r="16" spans="1:7" ht="39.75" customHeight="1">
      <c r="A16" s="6">
        <v>3</v>
      </c>
      <c r="B16" s="9" t="s">
        <v>70</v>
      </c>
      <c r="C16" s="9" t="s">
        <v>17</v>
      </c>
      <c r="D16" s="7">
        <v>95772</v>
      </c>
      <c r="E16" s="7">
        <v>2500</v>
      </c>
      <c r="F16" s="7">
        <f>E16*420/1000</f>
        <v>1050</v>
      </c>
      <c r="G16" s="25" t="s">
        <v>35</v>
      </c>
    </row>
    <row r="17" spans="1:7" ht="56.25" customHeight="1">
      <c r="A17" s="6">
        <v>4</v>
      </c>
      <c r="B17" s="9" t="s">
        <v>57</v>
      </c>
      <c r="C17" s="9"/>
      <c r="D17" s="7">
        <v>300</v>
      </c>
      <c r="E17" s="7">
        <v>300</v>
      </c>
      <c r="F17" s="7">
        <v>1400</v>
      </c>
      <c r="G17" s="25" t="s">
        <v>35</v>
      </c>
    </row>
    <row r="18" spans="1:7" ht="28.5" customHeight="1">
      <c r="A18" s="84" t="s">
        <v>67</v>
      </c>
      <c r="B18" s="65"/>
      <c r="C18" s="65"/>
      <c r="D18" s="7">
        <f>D16+D15+D13</f>
        <v>122432.07</v>
      </c>
      <c r="E18" s="7">
        <f>E16+E15+E13</f>
        <v>29160.07</v>
      </c>
      <c r="F18" s="7">
        <f>+F17+F16+F15+F13</f>
        <v>13647.2294</v>
      </c>
      <c r="G18" s="8"/>
    </row>
    <row r="19" spans="1:7" s="14" customFormat="1" ht="29.25" customHeight="1">
      <c r="A19" s="94" t="s">
        <v>59</v>
      </c>
      <c r="B19" s="95"/>
      <c r="C19" s="95"/>
      <c r="D19" s="95"/>
      <c r="E19" s="95"/>
      <c r="F19" s="95"/>
      <c r="G19" s="96"/>
    </row>
    <row r="20" spans="1:7" ht="34.5" customHeight="1">
      <c r="A20" s="6"/>
      <c r="B20" s="65" t="s">
        <v>97</v>
      </c>
      <c r="C20" s="65" t="s">
        <v>11</v>
      </c>
      <c r="D20" s="7">
        <f>50.5*11.7</f>
        <v>590.8499999999999</v>
      </c>
      <c r="E20" s="7">
        <f>D20</f>
        <v>590.8499999999999</v>
      </c>
      <c r="F20" s="7">
        <v>20000</v>
      </c>
      <c r="G20" s="25" t="s">
        <v>35</v>
      </c>
    </row>
    <row r="21" spans="1:7" ht="26.25" customHeight="1">
      <c r="A21" s="84" t="s">
        <v>66</v>
      </c>
      <c r="B21" s="65"/>
      <c r="C21" s="20"/>
      <c r="D21" s="7">
        <v>591</v>
      </c>
      <c r="E21" s="7">
        <v>591</v>
      </c>
      <c r="F21" s="7">
        <v>20000</v>
      </c>
      <c r="G21" s="8"/>
    </row>
    <row r="22" spans="1:7" ht="56.25" customHeight="1">
      <c r="A22" s="94" t="s">
        <v>60</v>
      </c>
      <c r="B22" s="95"/>
      <c r="C22" s="95"/>
      <c r="D22" s="95"/>
      <c r="E22" s="95"/>
      <c r="F22" s="95"/>
      <c r="G22" s="96"/>
    </row>
    <row r="23" spans="1:7" ht="33" customHeight="1">
      <c r="A23" s="26">
        <v>1</v>
      </c>
      <c r="B23" s="9" t="s">
        <v>79</v>
      </c>
      <c r="C23" s="9" t="s">
        <v>11</v>
      </c>
      <c r="D23" s="27">
        <v>10925</v>
      </c>
      <c r="E23" s="27">
        <v>7700</v>
      </c>
      <c r="F23" s="27">
        <f>E23*420/1000</f>
        <v>3234</v>
      </c>
      <c r="G23" s="25" t="s">
        <v>35</v>
      </c>
    </row>
    <row r="24" spans="1:7" ht="30.75" customHeight="1">
      <c r="A24" s="26">
        <v>2</v>
      </c>
      <c r="B24" s="9" t="s">
        <v>80</v>
      </c>
      <c r="C24" s="9" t="s">
        <v>11</v>
      </c>
      <c r="D24" s="27">
        <v>9448</v>
      </c>
      <c r="E24" s="27">
        <v>6960</v>
      </c>
      <c r="F24" s="27">
        <f>E24*420/1000</f>
        <v>2923.2</v>
      </c>
      <c r="G24" s="25" t="str">
        <f>G23</f>
        <v>УКС ЖКХ ТиС</v>
      </c>
    </row>
    <row r="25" spans="1:248" ht="31.5" customHeight="1">
      <c r="A25" s="84" t="s">
        <v>65</v>
      </c>
      <c r="B25" s="65"/>
      <c r="C25" s="20"/>
      <c r="D25" s="7"/>
      <c r="E25" s="7">
        <f>E23+E24</f>
        <v>14660</v>
      </c>
      <c r="F25" s="7">
        <f>F23+F24</f>
        <v>6157.2</v>
      </c>
      <c r="G25" s="28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7" s="52" customFormat="1" ht="17.25" customHeight="1">
      <c r="A26" s="49">
        <v>1</v>
      </c>
      <c r="B26" s="50">
        <v>2</v>
      </c>
      <c r="C26" s="50">
        <v>3</v>
      </c>
      <c r="D26" s="50">
        <v>3</v>
      </c>
      <c r="E26" s="50">
        <v>4</v>
      </c>
      <c r="F26" s="50">
        <v>6</v>
      </c>
      <c r="G26" s="51">
        <v>5</v>
      </c>
    </row>
    <row r="27" spans="1:7" ht="56.25" customHeight="1">
      <c r="A27" s="94" t="s">
        <v>68</v>
      </c>
      <c r="B27" s="95"/>
      <c r="C27" s="95"/>
      <c r="D27" s="95"/>
      <c r="E27" s="95"/>
      <c r="F27" s="95"/>
      <c r="G27" s="96"/>
    </row>
    <row r="28" spans="1:7" ht="56.25" customHeight="1">
      <c r="A28" s="6">
        <v>1</v>
      </c>
      <c r="B28" s="9" t="s">
        <v>87</v>
      </c>
      <c r="C28" s="9" t="s">
        <v>11</v>
      </c>
      <c r="D28" s="7">
        <v>46258</v>
      </c>
      <c r="E28" s="7">
        <v>5200</v>
      </c>
      <c r="F28" s="7">
        <f>E28*420/1000</f>
        <v>2184</v>
      </c>
      <c r="G28" s="25" t="s">
        <v>35</v>
      </c>
    </row>
    <row r="29" spans="1:7" ht="50.25" customHeight="1">
      <c r="A29" s="6">
        <v>2</v>
      </c>
      <c r="B29" s="9" t="s">
        <v>88</v>
      </c>
      <c r="C29" s="9"/>
      <c r="D29" s="7">
        <f>'[1]Лист3'!$C$20</f>
        <v>90311.1</v>
      </c>
      <c r="E29" s="7">
        <v>3200</v>
      </c>
      <c r="F29" s="7">
        <f>E29*420/1000</f>
        <v>1344</v>
      </c>
      <c r="G29" s="28" t="str">
        <f>G28</f>
        <v>УКС ЖКХ ТиС</v>
      </c>
    </row>
    <row r="30" spans="1:7" ht="45.75" customHeight="1">
      <c r="A30" s="6">
        <v>3</v>
      </c>
      <c r="B30" s="9" t="s">
        <v>86</v>
      </c>
      <c r="C30" s="9" t="s">
        <v>11</v>
      </c>
      <c r="D30" s="7">
        <f>'[1]Лист3'!$C$32</f>
        <v>71698.00000000001</v>
      </c>
      <c r="E30" s="7">
        <v>5600</v>
      </c>
      <c r="F30" s="7">
        <f>E30*420/1000</f>
        <v>2352</v>
      </c>
      <c r="G30" s="25" t="s">
        <v>35</v>
      </c>
    </row>
    <row r="31" spans="1:7" ht="45" customHeight="1">
      <c r="A31" s="6">
        <v>4</v>
      </c>
      <c r="B31" s="9" t="s">
        <v>89</v>
      </c>
      <c r="C31" s="9"/>
      <c r="D31" s="7">
        <f>'[1]Лист3'!$C$41</f>
        <v>32845.100000000006</v>
      </c>
      <c r="E31" s="7">
        <v>10300</v>
      </c>
      <c r="F31" s="7">
        <f>E31*420/1000</f>
        <v>4326</v>
      </c>
      <c r="G31" s="25" t="s">
        <v>35</v>
      </c>
    </row>
    <row r="32" spans="1:7" ht="51" customHeight="1">
      <c r="A32" s="6">
        <v>5</v>
      </c>
      <c r="B32" s="9" t="s">
        <v>90</v>
      </c>
      <c r="C32" s="9"/>
      <c r="D32" s="7">
        <f>'[1]Лист3'!$C$46</f>
        <v>63368.700000000004</v>
      </c>
      <c r="E32" s="7">
        <v>8680</v>
      </c>
      <c r="F32" s="7">
        <f>E32*420/1000</f>
        <v>3645.6</v>
      </c>
      <c r="G32" s="25" t="s">
        <v>35</v>
      </c>
    </row>
    <row r="33" spans="1:7" ht="22.5" customHeight="1" hidden="1">
      <c r="A33" s="85" t="s">
        <v>33</v>
      </c>
      <c r="B33" s="86"/>
      <c r="C33" s="9"/>
      <c r="D33" s="7"/>
      <c r="E33" s="7">
        <f>E32+E31+E30+E29+E28</f>
        <v>32980</v>
      </c>
      <c r="F33" s="7">
        <f>F32+F31+F30+F29+F28</f>
        <v>13851.6</v>
      </c>
      <c r="G33" s="8"/>
    </row>
    <row r="34" spans="1:7" ht="81" customHeight="1">
      <c r="A34" s="6">
        <v>6</v>
      </c>
      <c r="B34" s="9" t="s">
        <v>91</v>
      </c>
      <c r="C34" s="9" t="s">
        <v>18</v>
      </c>
      <c r="D34" s="7"/>
      <c r="E34" s="7"/>
      <c r="F34" s="7">
        <v>350</v>
      </c>
      <c r="G34" s="25" t="s">
        <v>35</v>
      </c>
    </row>
    <row r="35" spans="1:7" ht="81" customHeight="1">
      <c r="A35" s="6">
        <v>7</v>
      </c>
      <c r="B35" s="9" t="s">
        <v>69</v>
      </c>
      <c r="C35" s="9" t="s">
        <v>19</v>
      </c>
      <c r="D35" s="7"/>
      <c r="E35" s="7"/>
      <c r="F35" s="7">
        <v>60</v>
      </c>
      <c r="G35" s="25" t="s">
        <v>35</v>
      </c>
    </row>
    <row r="36" spans="1:7" ht="93" customHeight="1">
      <c r="A36" s="6">
        <v>8</v>
      </c>
      <c r="B36" s="9" t="s">
        <v>72</v>
      </c>
      <c r="C36" s="9" t="s">
        <v>20</v>
      </c>
      <c r="D36" s="7"/>
      <c r="E36" s="7"/>
      <c r="F36" s="7">
        <v>2200</v>
      </c>
      <c r="G36" s="25" t="s">
        <v>35</v>
      </c>
    </row>
    <row r="37" spans="1:7" ht="81" customHeight="1">
      <c r="A37" s="6">
        <v>9</v>
      </c>
      <c r="B37" s="9" t="s">
        <v>71</v>
      </c>
      <c r="C37" s="20"/>
      <c r="D37" s="7"/>
      <c r="E37" s="7"/>
      <c r="F37" s="7">
        <v>250</v>
      </c>
      <c r="G37" s="25" t="s">
        <v>35</v>
      </c>
    </row>
    <row r="38" spans="1:7" ht="78.75" customHeight="1">
      <c r="A38" s="6">
        <v>10</v>
      </c>
      <c r="B38" s="9" t="s">
        <v>92</v>
      </c>
      <c r="C38" s="20"/>
      <c r="D38" s="7"/>
      <c r="E38" s="7"/>
      <c r="F38" s="7">
        <v>250</v>
      </c>
      <c r="G38" s="25" t="s">
        <v>35</v>
      </c>
    </row>
    <row r="39" spans="1:7" s="15" customFormat="1" ht="20.25" customHeight="1">
      <c r="A39" s="84" t="s">
        <v>64</v>
      </c>
      <c r="B39" s="65"/>
      <c r="C39" s="65"/>
      <c r="D39" s="65"/>
      <c r="E39" s="20">
        <f>E33</f>
        <v>32980</v>
      </c>
      <c r="F39" s="20">
        <f>F38+F37+F36+F35+F34+F32+F31+F30+F29+F28</f>
        <v>16961.6</v>
      </c>
      <c r="G39" s="29"/>
    </row>
    <row r="40" spans="1:7" s="52" customFormat="1" ht="15" customHeight="1">
      <c r="A40" s="49">
        <v>1</v>
      </c>
      <c r="B40" s="50">
        <v>2</v>
      </c>
      <c r="C40" s="50">
        <v>3</v>
      </c>
      <c r="D40" s="50">
        <v>3</v>
      </c>
      <c r="E40" s="50">
        <v>4</v>
      </c>
      <c r="F40" s="50">
        <v>6</v>
      </c>
      <c r="G40" s="51">
        <v>5</v>
      </c>
    </row>
    <row r="41" spans="1:7" ht="15.75">
      <c r="A41" s="85" t="s">
        <v>61</v>
      </c>
      <c r="B41" s="86"/>
      <c r="C41" s="86"/>
      <c r="D41" s="86"/>
      <c r="E41" s="86"/>
      <c r="F41" s="86"/>
      <c r="G41" s="87"/>
    </row>
    <row r="42" spans="1:7" ht="47.25" customHeight="1">
      <c r="A42" s="41">
        <v>1</v>
      </c>
      <c r="B42" s="40" t="s">
        <v>94</v>
      </c>
      <c r="C42" s="9"/>
      <c r="D42" s="7"/>
      <c r="E42" s="7"/>
      <c r="F42" s="7">
        <f>(F39+F25+F18)*0.08</f>
        <v>2941.282352</v>
      </c>
      <c r="G42" s="8" t="s">
        <v>35</v>
      </c>
    </row>
    <row r="43" spans="1:7" ht="21" customHeight="1">
      <c r="A43" s="84" t="s">
        <v>63</v>
      </c>
      <c r="B43" s="65"/>
      <c r="C43" s="65"/>
      <c r="D43" s="65"/>
      <c r="E43" s="7"/>
      <c r="F43" s="7">
        <f>F42</f>
        <v>2941.282352</v>
      </c>
      <c r="G43" s="8"/>
    </row>
    <row r="44" spans="1:7" s="14" customFormat="1" ht="23.25" customHeight="1">
      <c r="A44" s="91" t="s">
        <v>62</v>
      </c>
      <c r="B44" s="92"/>
      <c r="C44" s="92"/>
      <c r="D44" s="92"/>
      <c r="E44" s="92"/>
      <c r="F44" s="92"/>
      <c r="G44" s="93"/>
    </row>
    <row r="45" spans="1:7" ht="41.25" customHeight="1">
      <c r="A45" s="6">
        <v>1</v>
      </c>
      <c r="B45" s="9" t="s">
        <v>73</v>
      </c>
      <c r="C45" s="9" t="s">
        <v>27</v>
      </c>
      <c r="D45" s="7">
        <v>876000</v>
      </c>
      <c r="E45" s="7">
        <v>12000</v>
      </c>
      <c r="F45" s="7">
        <f>E45*420/1000+3</f>
        <v>5043</v>
      </c>
      <c r="G45" s="25" t="s">
        <v>35</v>
      </c>
    </row>
    <row r="46" spans="1:7" ht="47.25" customHeight="1">
      <c r="A46" s="6">
        <v>2</v>
      </c>
      <c r="B46" s="9" t="s">
        <v>74</v>
      </c>
      <c r="C46" s="9" t="s">
        <v>27</v>
      </c>
      <c r="D46" s="7">
        <v>745000</v>
      </c>
      <c r="E46" s="7">
        <v>10000</v>
      </c>
      <c r="F46" s="7">
        <f>E46*420/1000</f>
        <v>4200</v>
      </c>
      <c r="G46" s="25" t="s">
        <v>35</v>
      </c>
    </row>
    <row r="47" spans="1:7" ht="24.75" customHeight="1">
      <c r="A47" s="6">
        <v>3</v>
      </c>
      <c r="B47" s="9" t="s">
        <v>26</v>
      </c>
      <c r="C47" s="9" t="s">
        <v>27</v>
      </c>
      <c r="D47" s="7">
        <v>419000</v>
      </c>
      <c r="E47" s="7">
        <v>2500</v>
      </c>
      <c r="F47" s="7">
        <f>E47*420/1000</f>
        <v>1050</v>
      </c>
      <c r="G47" s="25" t="s">
        <v>35</v>
      </c>
    </row>
    <row r="48" spans="1:7" ht="12.75" customHeight="1" hidden="1">
      <c r="A48" s="85" t="s">
        <v>30</v>
      </c>
      <c r="B48" s="86"/>
      <c r="C48" s="20"/>
      <c r="D48" s="7"/>
      <c r="E48" s="7">
        <f>SUM(E45:E47)</f>
        <v>24500</v>
      </c>
      <c r="F48" s="7">
        <f>SUM(F45:F47)</f>
        <v>10293</v>
      </c>
      <c r="G48" s="28"/>
    </row>
    <row r="49" spans="1:7" s="14" customFormat="1" ht="11.25" customHeight="1" hidden="1">
      <c r="A49" s="23">
        <v>1</v>
      </c>
      <c r="B49" s="24">
        <v>2</v>
      </c>
      <c r="C49" s="24">
        <v>3</v>
      </c>
      <c r="D49" s="24">
        <v>4</v>
      </c>
      <c r="E49" s="24">
        <v>5</v>
      </c>
      <c r="F49" s="24">
        <v>6</v>
      </c>
      <c r="G49" s="8">
        <v>8</v>
      </c>
    </row>
    <row r="50" spans="1:7" ht="15" customHeight="1" hidden="1">
      <c r="A50" s="85" t="s">
        <v>3</v>
      </c>
      <c r="B50" s="86"/>
      <c r="C50" s="86"/>
      <c r="D50" s="86"/>
      <c r="E50" s="86"/>
      <c r="F50" s="86"/>
      <c r="G50" s="87"/>
    </row>
    <row r="51" spans="1:7" ht="51" customHeight="1" hidden="1">
      <c r="A51" s="6">
        <v>1</v>
      </c>
      <c r="B51" s="9" t="s">
        <v>24</v>
      </c>
      <c r="C51" s="9" t="s">
        <v>27</v>
      </c>
      <c r="D51" s="7">
        <v>1152</v>
      </c>
      <c r="E51" s="7">
        <v>12000</v>
      </c>
      <c r="F51" s="7">
        <f>E51*350/1000*1.073</f>
        <v>4506.599999999999</v>
      </c>
      <c r="G51" s="25" t="s">
        <v>31</v>
      </c>
    </row>
    <row r="52" spans="1:7" ht="51" customHeight="1" hidden="1">
      <c r="A52" s="6">
        <v>2</v>
      </c>
      <c r="B52" s="9" t="s">
        <v>25</v>
      </c>
      <c r="C52" s="9" t="s">
        <v>27</v>
      </c>
      <c r="D52" s="7">
        <v>590</v>
      </c>
      <c r="E52" s="7">
        <v>6000</v>
      </c>
      <c r="F52" s="7">
        <f>E52*350/1000*1.073</f>
        <v>2253.2999999999997</v>
      </c>
      <c r="G52" s="25" t="s">
        <v>31</v>
      </c>
    </row>
    <row r="53" spans="1:7" ht="51" customHeight="1" hidden="1">
      <c r="A53" s="6">
        <v>3</v>
      </c>
      <c r="B53" s="9" t="s">
        <v>26</v>
      </c>
      <c r="C53" s="9" t="s">
        <v>27</v>
      </c>
      <c r="D53" s="7">
        <v>486</v>
      </c>
      <c r="E53" s="7">
        <v>2500</v>
      </c>
      <c r="F53" s="7">
        <f>E53*350/1000*1.073</f>
        <v>938.875</v>
      </c>
      <c r="G53" s="25" t="s">
        <v>31</v>
      </c>
    </row>
    <row r="54" spans="1:7" ht="12" customHeight="1" hidden="1">
      <c r="A54" s="85" t="s">
        <v>28</v>
      </c>
      <c r="B54" s="86"/>
      <c r="C54" s="20"/>
      <c r="D54" s="7"/>
      <c r="E54" s="7">
        <f>SUM(E51:E53)</f>
        <v>20500</v>
      </c>
      <c r="F54" s="7">
        <f>SUM(F51:F53)</f>
        <v>7698.775</v>
      </c>
      <c r="G54" s="28"/>
    </row>
    <row r="55" spans="1:7" ht="15.75" hidden="1">
      <c r="A55" s="85" t="s">
        <v>4</v>
      </c>
      <c r="B55" s="86"/>
      <c r="C55" s="86"/>
      <c r="D55" s="86"/>
      <c r="E55" s="86"/>
      <c r="F55" s="86"/>
      <c r="G55" s="87"/>
    </row>
    <row r="56" spans="1:7" ht="362.25" hidden="1">
      <c r="A56" s="6">
        <v>1</v>
      </c>
      <c r="B56" s="9" t="s">
        <v>24</v>
      </c>
      <c r="C56" s="9" t="s">
        <v>27</v>
      </c>
      <c r="D56" s="7">
        <v>1152</v>
      </c>
      <c r="E56" s="7">
        <v>12000</v>
      </c>
      <c r="F56" s="7">
        <f>E56*350/1000*1.073*1.069</f>
        <v>4817.555399999999</v>
      </c>
      <c r="G56" s="25" t="s">
        <v>31</v>
      </c>
    </row>
    <row r="57" spans="1:7" ht="362.25" hidden="1">
      <c r="A57" s="6">
        <v>2</v>
      </c>
      <c r="B57" s="9" t="s">
        <v>25</v>
      </c>
      <c r="C57" s="9" t="s">
        <v>27</v>
      </c>
      <c r="D57" s="7">
        <v>590</v>
      </c>
      <c r="E57" s="7">
        <v>6000</v>
      </c>
      <c r="F57" s="7">
        <f>E57*350/1000*1.073*1.069</f>
        <v>2408.7776999999996</v>
      </c>
      <c r="G57" s="25" t="s">
        <v>31</v>
      </c>
    </row>
    <row r="58" spans="1:7" ht="362.25" hidden="1">
      <c r="A58" s="6">
        <v>3</v>
      </c>
      <c r="B58" s="9" t="s">
        <v>26</v>
      </c>
      <c r="C58" s="9" t="s">
        <v>27</v>
      </c>
      <c r="D58" s="7">
        <v>486</v>
      </c>
      <c r="E58" s="7">
        <v>2500</v>
      </c>
      <c r="F58" s="7">
        <f>E58*350/1000*1.073*1.069</f>
        <v>1003.657375</v>
      </c>
      <c r="G58" s="25" t="s">
        <v>31</v>
      </c>
    </row>
    <row r="59" spans="1:7" ht="15.75" hidden="1">
      <c r="A59" s="85" t="s">
        <v>22</v>
      </c>
      <c r="B59" s="86"/>
      <c r="C59" s="9"/>
      <c r="D59" s="7"/>
      <c r="E59" s="7">
        <f>SUM(E56:E58)</f>
        <v>20500</v>
      </c>
      <c r="F59" s="7">
        <f>SUM(F56:F58)</f>
        <v>8229.990474999999</v>
      </c>
      <c r="G59" s="28"/>
    </row>
    <row r="60" spans="1:7" ht="15.75" hidden="1">
      <c r="A60" s="85" t="s">
        <v>29</v>
      </c>
      <c r="B60" s="86"/>
      <c r="C60" s="20"/>
      <c r="D60" s="7"/>
      <c r="E60" s="7">
        <f>E48+E54+E59</f>
        <v>65500</v>
      </c>
      <c r="F60" s="7">
        <f>F48+F54+F59</f>
        <v>26221.765475</v>
      </c>
      <c r="G60" s="28"/>
    </row>
    <row r="61" spans="1:7" ht="15.75">
      <c r="A61" s="82" t="s">
        <v>63</v>
      </c>
      <c r="B61" s="83"/>
      <c r="C61" s="20"/>
      <c r="D61" s="7"/>
      <c r="E61" s="7">
        <f>E45+E46+E47</f>
        <v>24500</v>
      </c>
      <c r="F61" s="7">
        <f>F47+F46+F45</f>
        <v>10293</v>
      </c>
      <c r="G61" s="8"/>
    </row>
    <row r="62" spans="1:7" ht="16.5" thickBot="1">
      <c r="A62" s="66" t="s">
        <v>12</v>
      </c>
      <c r="B62" s="67"/>
      <c r="C62" s="21"/>
      <c r="D62" s="22"/>
      <c r="E62" s="22">
        <f>E61+E39+E25+E18</f>
        <v>101300.07</v>
      </c>
      <c r="F62" s="22">
        <f>F61+F42+F39+F25+F21+F18</f>
        <v>70000.311752</v>
      </c>
      <c r="G62" s="30"/>
    </row>
    <row r="63" spans="3:7" ht="15.75">
      <c r="C63" s="13"/>
      <c r="F63" s="31"/>
      <c r="G63" s="32"/>
    </row>
    <row r="64" spans="3:7" ht="15.75">
      <c r="C64" s="13"/>
      <c r="F64" s="31"/>
      <c r="G64" s="32"/>
    </row>
    <row r="65" spans="3:7" ht="15.75">
      <c r="C65" s="13"/>
      <c r="E65" s="14">
        <f>E13+E15+E16+E25+E32+E31+E30+E29+E28</f>
        <v>76800.07</v>
      </c>
      <c r="F65" s="31"/>
      <c r="G65" s="32"/>
    </row>
    <row r="66" spans="6:7" ht="15.75">
      <c r="F66" s="31">
        <v>70000</v>
      </c>
      <c r="G66" s="32"/>
    </row>
    <row r="67" ht="15.75">
      <c r="F67" s="17">
        <f>F62-F66</f>
        <v>0.3117519999941578</v>
      </c>
    </row>
    <row r="68" ht="15.75">
      <c r="C68" s="13"/>
    </row>
    <row r="69" ht="15.75">
      <c r="C69" s="13"/>
    </row>
    <row r="70" ht="15.75">
      <c r="C70" s="13"/>
    </row>
    <row r="71" ht="15.75">
      <c r="C71" s="13"/>
    </row>
    <row r="72" ht="15.75">
      <c r="C72" s="13"/>
    </row>
    <row r="73" ht="15.75">
      <c r="C73" s="13"/>
    </row>
    <row r="74" ht="15.75">
      <c r="C74" s="13"/>
    </row>
    <row r="75" ht="15.75">
      <c r="C75" s="13"/>
    </row>
    <row r="76" ht="15.75">
      <c r="C76" s="13"/>
    </row>
    <row r="77" ht="15.75">
      <c r="C77" s="13"/>
    </row>
    <row r="78" ht="15.75">
      <c r="C78" s="13"/>
    </row>
    <row r="79" ht="15.75">
      <c r="C79" s="13"/>
    </row>
    <row r="80" ht="15.75">
      <c r="C80" s="13"/>
    </row>
    <row r="81" spans="2:3" ht="15.75">
      <c r="B81" s="13"/>
      <c r="C81" s="13"/>
    </row>
    <row r="88" spans="1:6" ht="15.75">
      <c r="A88" s="81"/>
      <c r="B88" s="81"/>
      <c r="C88" s="81"/>
      <c r="D88" s="81"/>
      <c r="E88" s="81"/>
      <c r="F88" s="81"/>
    </row>
    <row r="89" spans="1:6" ht="28.5" customHeight="1">
      <c r="A89" s="81"/>
      <c r="B89" s="81"/>
      <c r="C89" s="81"/>
      <c r="D89" s="81"/>
      <c r="E89" s="81"/>
      <c r="F89" s="81"/>
    </row>
    <row r="91" spans="1:72" s="33" customFormat="1" ht="21" customHeight="1">
      <c r="A91" s="88"/>
      <c r="B91" s="89"/>
      <c r="C91" s="90"/>
      <c r="E91" s="88"/>
      <c r="F91" s="88"/>
      <c r="G91" s="88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72" s="35" customFormat="1" ht="39" customHeight="1">
      <c r="A92" s="88"/>
      <c r="B92" s="89"/>
      <c r="C92" s="90"/>
      <c r="D92" s="33"/>
      <c r="E92" s="34"/>
      <c r="F92" s="34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</row>
    <row r="93" spans="1:7" s="12" customFormat="1" ht="63">
      <c r="A93" s="36"/>
      <c r="B93" s="13"/>
      <c r="C93" s="13"/>
      <c r="D93" s="36"/>
      <c r="E93" s="36" t="s">
        <v>40</v>
      </c>
      <c r="F93" s="12" t="s">
        <v>41</v>
      </c>
      <c r="G93" s="36" t="s">
        <v>39</v>
      </c>
    </row>
    <row r="94" spans="2:7" ht="32.25" thickBot="1">
      <c r="B94" s="18" t="s">
        <v>36</v>
      </c>
      <c r="C94" s="19">
        <v>876</v>
      </c>
      <c r="D94" s="14">
        <v>876</v>
      </c>
      <c r="E94" s="14">
        <v>535.646</v>
      </c>
      <c r="F94" s="14">
        <f>'[2]дороги'!$G$89/1000</f>
        <v>106.37</v>
      </c>
      <c r="G94" s="37">
        <f>E94*100/D94</f>
        <v>61.14680365296803</v>
      </c>
    </row>
    <row r="95" spans="2:7" ht="32.25" thickBot="1">
      <c r="B95" s="18" t="s">
        <v>37</v>
      </c>
      <c r="C95" s="19">
        <v>745</v>
      </c>
      <c r="D95" s="14">
        <v>745</v>
      </c>
      <c r="E95" s="14">
        <v>581</v>
      </c>
      <c r="F95" s="14">
        <v>380</v>
      </c>
      <c r="G95" s="37">
        <f>E95*100/D95</f>
        <v>77.98657718120805</v>
      </c>
    </row>
    <row r="96" spans="2:7" ht="32.25" thickBot="1">
      <c r="B96" s="18" t="s">
        <v>38</v>
      </c>
      <c r="C96" s="19">
        <v>419</v>
      </c>
      <c r="D96" s="14">
        <v>435</v>
      </c>
      <c r="E96" s="14">
        <v>357</v>
      </c>
      <c r="F96" s="14">
        <v>240</v>
      </c>
      <c r="G96" s="37">
        <f>E96*100/D96</f>
        <v>82.06896551724138</v>
      </c>
    </row>
    <row r="97" spans="4:7" ht="13.5" customHeight="1">
      <c r="D97" s="14">
        <f>SUM(D94:D96)</f>
        <v>2056</v>
      </c>
      <c r="G97" s="14"/>
    </row>
    <row r="98" ht="15.75">
      <c r="G98" s="14"/>
    </row>
  </sheetData>
  <mergeCells count="35">
    <mergeCell ref="E1:F1"/>
    <mergeCell ref="E2:F2"/>
    <mergeCell ref="A19:G19"/>
    <mergeCell ref="A7:G7"/>
    <mergeCell ref="A12:G12"/>
    <mergeCell ref="A18:C18"/>
    <mergeCell ref="A9:A10"/>
    <mergeCell ref="B9:E9"/>
    <mergeCell ref="F9:F10"/>
    <mergeCell ref="A39:D39"/>
    <mergeCell ref="A22:G22"/>
    <mergeCell ref="A25:B25"/>
    <mergeCell ref="E3:G5"/>
    <mergeCell ref="G9:G10"/>
    <mergeCell ref="A33:B33"/>
    <mergeCell ref="A27:G27"/>
    <mergeCell ref="B20:C20"/>
    <mergeCell ref="A21:B21"/>
    <mergeCell ref="A41:G41"/>
    <mergeCell ref="A48:B48"/>
    <mergeCell ref="A50:G50"/>
    <mergeCell ref="A44:G44"/>
    <mergeCell ref="A91:A92"/>
    <mergeCell ref="B91:B92"/>
    <mergeCell ref="C91:C92"/>
    <mergeCell ref="E91:G91"/>
    <mergeCell ref="A88:F88"/>
    <mergeCell ref="A61:B61"/>
    <mergeCell ref="A43:D43"/>
    <mergeCell ref="A89:F89"/>
    <mergeCell ref="A62:B62"/>
    <mergeCell ref="A54:B54"/>
    <mergeCell ref="A55:G55"/>
    <mergeCell ref="A59:B59"/>
    <mergeCell ref="A60:B6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автодороги</dc:subject>
  <dc:creator> Фадеева О.А.</dc:creator>
  <cp:keywords>внутриквартальный проезд</cp:keywords>
  <dc:description> приложения к моей программе</dc:description>
  <cp:lastModifiedBy>Pavlenko</cp:lastModifiedBy>
  <cp:lastPrinted>2007-10-19T05:05:20Z</cp:lastPrinted>
  <dcterms:created xsi:type="dcterms:W3CDTF">1996-10-08T23:32:33Z</dcterms:created>
  <dcterms:modified xsi:type="dcterms:W3CDTF">2007-11-05T10:39:49Z</dcterms:modified>
  <cp:category>творческая работа </cp:category>
  <cp:version/>
  <cp:contentType/>
  <cp:contentStatus/>
</cp:coreProperties>
</file>