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450" windowHeight="12390" activeTab="0"/>
  </bookViews>
  <sheets>
    <sheet name="ДОХОДЫ октябрь" sheetId="1" r:id="rId1"/>
  </sheets>
  <definedNames>
    <definedName name="Z_389D9002_B159_466B_9DF6_B698B38C0892_.wvu.Cols" localSheetId="0" hidden="1">'ДОХОДЫ октябрь'!#REF!</definedName>
    <definedName name="Z_D1E9F247_658C_432F_82EF_5644ECEDC791_.wvu.Cols" localSheetId="0" hidden="1">'ДОХОДЫ октябрь'!#REF!</definedName>
    <definedName name="Z_D1E9F247_658C_432F_82EF_5644ECEDC791_.wvu.PrintTitles" localSheetId="0" hidden="1">'ДОХОДЫ октябрь'!$7:$7</definedName>
    <definedName name="Z_D1E9F247_658C_432F_82EF_5644ECEDC791_.wvu.Rows" localSheetId="0" hidden="1">'ДОХОДЫ октябрь'!$83:$83</definedName>
    <definedName name="_xlnm.Print_Titles" localSheetId="0">'ДОХОДЫ октябрь'!$7:$7</definedName>
  </definedNames>
  <calcPr fullCalcOnLoad="1"/>
</workbook>
</file>

<file path=xl/sharedStrings.xml><?xml version="1.0" encoding="utf-8"?>
<sst xmlns="http://schemas.openxmlformats.org/spreadsheetml/2006/main" count="437" uniqueCount="393">
  <si>
    <t>Субсидии бюджетам городских округов из средств областного бюджета на государственную поддержку малого и среднего предпринимательства, включая крестьянские (фермерские) хозяйства</t>
  </si>
  <si>
    <t>Субсидии на реализацию областной целевой программы "Предоставление молодым семьям государственной поддержки  на приобретение (строительство) жилья на территории Томской области на 2006-2010 годы"</t>
  </si>
  <si>
    <t>803 2 02 03024 04 0160 151</t>
  </si>
  <si>
    <t>803 2 02 04012 04 0003 151</t>
  </si>
  <si>
    <t>803 2 02 04999 04 0001 151</t>
  </si>
  <si>
    <t>906 3 02 01040 04 0012 130</t>
  </si>
  <si>
    <t>917 3 03 03040 04 0002 180</t>
  </si>
  <si>
    <t>917 3 03 03040 04 0001 180</t>
  </si>
  <si>
    <t>000 3 03 03040 00 0001 180</t>
  </si>
  <si>
    <t>Гранты, премии, добровольные пожертвования муниципальным  учреждениям, находящимся в ведении органов местного самоуправления городских округов (на 60-летие Г.Северска)</t>
  </si>
  <si>
    <t>Чеснокова Елена Викторовна</t>
  </si>
  <si>
    <t>77 39 14</t>
  </si>
  <si>
    <r>
      <t>Межбюджетные трансферты, передаваемые бюджетам закрытых административно</t>
    </r>
    <r>
      <rPr>
        <b/>
        <sz val="12"/>
        <rFont val="Times New Roman"/>
        <family val="1"/>
      </rPr>
      <t>-</t>
    </r>
    <r>
      <rPr>
        <sz val="12"/>
        <rFont val="Times New Roman"/>
        <family val="1"/>
      </rPr>
      <t>территориальных образований на развитие и поддержку социальной и инженерной инфраструктуры закрытых административно-территориальных образований</t>
    </r>
  </si>
  <si>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</si>
  <si>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Субсидии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</si>
  <si>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Межбюджетные трансферты на стимулирующие выплаты в 2009 году МОУ, перешедшим на новую систему оплаты труда</t>
  </si>
  <si>
    <t>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</si>
  <si>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(на осуществление управленческих функций органами местного самоуправления)</t>
  </si>
  <si>
    <t xml:space="preserve">Субвенции на осуществление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 </t>
  </si>
  <si>
    <t>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t>
  </si>
  <si>
    <t>Субвенции на осуществление отдельных государственных полномочий на обеспечение одеждой, обувью либо выдачу и перечисление в кредитную организацию денежной компенсации в размерах, необходимых для приобретения одежды, обуви и единовременным денежным пособием детей-сирот и детей, оставшихcя без попечения родителей, - выпускников муниципальных образовательных учреждений</t>
  </si>
  <si>
    <t>Субвенции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местным бюджетам</t>
  </si>
  <si>
    <t xml:space="preserve">Субвенции на осуществление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в 2005-2010 годах на срок до 8 лет) </t>
  </si>
  <si>
    <t>Иные межбюджетные трансферты на ремонт и приобретение жилья инвалидам и участникам ВОВ 1941-1945 годов, указанным в подпункте 1 пункта 1 статьи 2 Федерального закона от 12.01.1995 № 5-ФЗ "О ветеранах", за исключением лиц из числа, нуждающихся в улучшении жилищных условий и вставших на учет до 1 марта 2005 года</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</si>
  <si>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</si>
  <si>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</si>
  <si>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</si>
  <si>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</si>
  <si>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Черноголова Татьяна Юрьевна</t>
  </si>
  <si>
    <t>77 38 83</t>
  </si>
  <si>
    <t>(тыс.руб.)</t>
  </si>
  <si>
    <t>Код</t>
  </si>
  <si>
    <t>Наименование показателей</t>
  </si>
  <si>
    <t>НАЛОГОВЫЕ ДОХОДЫ</t>
  </si>
  <si>
    <t>000 1 01 02000 00 0000 110</t>
  </si>
  <si>
    <t xml:space="preserve">Налог на доходы физических лиц </t>
  </si>
  <si>
    <t>182 1 01 02010 01 0000 110</t>
  </si>
  <si>
    <t>182 1 01 02021 01 0000 110</t>
  </si>
  <si>
    <t>182 1 01 02022 01 0000 110</t>
  </si>
  <si>
    <t>182 1 01 02040 01 0000 110</t>
  </si>
  <si>
    <t>000 1 05 00000 00 0000 000</t>
  </si>
  <si>
    <t>Налоги на совокупный доход</t>
  </si>
  <si>
    <t>182 1 05 02000 02 0000 110</t>
  </si>
  <si>
    <t>Единый налог на вмененный доход для отдельных видов деятельности</t>
  </si>
  <si>
    <t>000 1 06 00000 00 0000 000</t>
  </si>
  <si>
    <t>Налоги на имущество</t>
  </si>
  <si>
    <t>182 1 06 01020 04 0000 110</t>
  </si>
  <si>
    <t>Налог на имущество физических лиц</t>
  </si>
  <si>
    <t>182 1 06 06012 04 0000 110</t>
  </si>
  <si>
    <t>182 1 06 06022 04 0000 110</t>
  </si>
  <si>
    <t>000 1 07 00000 00 0000 000</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</si>
  <si>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</si>
  <si>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</si>
  <si>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</si>
  <si>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</si>
  <si>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</si>
  <si>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</si>
  <si>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</si>
  <si>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188 1 08 07140 01 0000 110</t>
  </si>
  <si>
    <t>Государственная пошлина за выдачу разрешения на установку рекламной конструкции</t>
  </si>
  <si>
    <t>182 1 09 00000 00 0000 000</t>
  </si>
  <si>
    <t>Задолженность и перерасчеты по отмененным налогам, сборам и платежам</t>
  </si>
  <si>
    <t>Налог на прибыль организаций, зачисляемый в местный бюджет</t>
  </si>
  <si>
    <t>Земельный налог (по обязательствам, возникшим до 1 января 2006 года), мобилизуемый на территориях городских округов</t>
  </si>
  <si>
    <t>182 1 09 06020 02 0000 110</t>
  </si>
  <si>
    <t>Сбор на нужды образовательных учреждений, взимаемый с юридических лиц</t>
  </si>
  <si>
    <t>182 1 09 07050 04 0000 110</t>
  </si>
  <si>
    <t>Прочие местные налоги и сборы</t>
  </si>
  <si>
    <t>НЕНАЛОГОВЫЕ ДОХОДЫ (без учета предпринимательской деятельности)</t>
  </si>
  <si>
    <t>000 1 11 00000 00 0000 000</t>
  </si>
  <si>
    <t>Доходы от использования имущества, находящегося в государственной и муниципальной собственности</t>
  </si>
  <si>
    <t>803 1 11 03040 04 0000 120</t>
  </si>
  <si>
    <t>Проценты, полученные от предоставления бюджетных кредитов внутри страны за счет средств бюджетов городских округов</t>
  </si>
  <si>
    <t>Арендная плата за землю - всего</t>
  </si>
  <si>
    <t>809 1 11 05010 04 0000 120</t>
  </si>
  <si>
    <t>809 1 11 05024 04 0000 120</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</si>
  <si>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</si>
  <si>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809 1 11 07014 04 0000 120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</si>
  <si>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</si>
  <si>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</si>
  <si>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</si>
  <si>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809 1 11 09044 04 0001 120</t>
  </si>
  <si>
    <t>Прочие поступления от использования имущества, находящегося в собственности городских округов (аренда помещений нежилого фонда)</t>
  </si>
  <si>
    <t>952 1 11 09044 04 0002 120</t>
  </si>
  <si>
    <t>Прочие поступления от использования имущества, находящегося в собственности городских округов (плата за наем жилых помещений)</t>
  </si>
  <si>
    <t>809 1 11 09044 04 0003 120</t>
  </si>
  <si>
    <t>Прочие поступления от использования имущества, находящегося в собственности городских округов (аренда сетей инженерно-технического обеспечения)</t>
  </si>
  <si>
    <t>000 1 12 00000 00 0000 000</t>
  </si>
  <si>
    <t>Платежи при пользовании природными ресурсами</t>
  </si>
  <si>
    <t>498 1 12 01000 01 0000 120</t>
  </si>
  <si>
    <t>Плата за негативное воздействие на окружающую среду</t>
  </si>
  <si>
    <t>000 1 13 00000 00 0000 000</t>
  </si>
  <si>
    <t>Доходы от оказания платных услуг и компенсации затрат государства</t>
  </si>
  <si>
    <t>000 1 14 00000 00 0000 000</t>
  </si>
  <si>
    <t>Доходы от продажи материальных и нематериальных активов</t>
  </si>
  <si>
    <t>809 1 14 02033 04 0000 410</t>
  </si>
  <si>
    <t>809 1 14 06012 04 0000 430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</si>
  <si>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</si>
  <si>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</si>
  <si>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</si>
  <si>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</si>
  <si>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</si>
  <si>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</si>
  <si>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</si>
  <si>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</si>
  <si>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</si>
  <si>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</si>
  <si>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и табачной продукции</t>
  </si>
  <si>
    <t>803 1 16 18040 04 0000 140</t>
  </si>
  <si>
    <t>Денежные взыскания (штрафы) за нарушение бюджетного законодательства (в части бюджетов городских округов)</t>
  </si>
  <si>
    <t>498 1 16 25050 01 0000 140</t>
  </si>
  <si>
    <t>Денежные взыскания (штрафы) за нарушение законодательства в области охраны окружающей среды</t>
  </si>
  <si>
    <t>072 1 16 25060 01 0000 140</t>
  </si>
  <si>
    <t>Денежные взыскания (штрафы) за нарушение земельного законодательства</t>
  </si>
  <si>
    <t>177 1 16 27000 01 0000 140</t>
  </si>
  <si>
    <t>Денежные взыскания (штрафы) за нарушение Федерального закона "О пожарной безопасности"</t>
  </si>
  <si>
    <t>Денежные взыскания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t>
  </si>
  <si>
    <t>188 1 16 30000 01 0000 140</t>
  </si>
  <si>
    <t>Денежные взыскания (штрафы) за административные правонарушения в области дорожного движения</t>
  </si>
  <si>
    <t>000 1 16 90040 04 0000 140</t>
  </si>
  <si>
    <t>Прочие поступления от денежных взысканий (штрафов) и иных сумм в возмещение ущерба, зачисляемые в бюджеты городских округов</t>
  </si>
  <si>
    <t>188 1 16 90040 04 0000 140</t>
  </si>
  <si>
    <t>Прочие поступления от денежных взысканий (штрафов) и иных сумм в возмещение ущерба, зачисляемые в бюджеты городских округов (штрафы УВД за исключением штрафов в области дорожного движения)</t>
  </si>
  <si>
    <t>802 1 16 90040 04 0000 140</t>
  </si>
  <si>
    <t>805 1 16 90040 04 0000 140</t>
  </si>
  <si>
    <t>Прочие поступления от денежных взысканий (штрафов) и иных сумм в возмещение ущерба, зачисляемые в бюджеты городских округов (ФКС Администрации)</t>
  </si>
  <si>
    <t>803 1 16 90040 04 0000 140</t>
  </si>
  <si>
    <t>Прочие поступления от денежных взысканий (штрафов) и иных сумм в возмещение ущерба, зачисляемые в бюджеты городских округов (пени по бюджетным кредитам)</t>
  </si>
  <si>
    <t>498 1 16 90040 04 0000 140</t>
  </si>
  <si>
    <t>Прочие поступления от денежных взысканий (штрафов) и иных сумм в возмещение ущерба, зачисляемые в бюджеты городских округов (ФС по эколог. атом.надзору)</t>
  </si>
  <si>
    <t>182 1 16 90040 04 0000 140</t>
  </si>
  <si>
    <t>Прочие поступления от денежных взысканий (штрафов) и иных сумм в возмещение ущерба, зачисляемые в бюджеты городских округов (ИФНС)</t>
  </si>
  <si>
    <t>810 1 16 90040 04 0000 140</t>
  </si>
  <si>
    <t>816 1 16 90040 04 0000 140</t>
  </si>
  <si>
    <t>952 1 16 90040 04 0000 140</t>
  </si>
  <si>
    <t>Прочие поступления от денежных взысканий (штрафов) и иных сумм в возмещение ущерба, зачисляемые в бюджеты городских округов (снос зеленых насаждений)</t>
  </si>
  <si>
    <t>820 1 16 90040 04 0000 140</t>
  </si>
  <si>
    <t>000 1 17 00000 00 0000 000</t>
  </si>
  <si>
    <t xml:space="preserve">Прочие неналоговые доходы </t>
  </si>
  <si>
    <t>803 1 19 04000 04 0000 151</t>
  </si>
  <si>
    <t>000 2 00 00000 00 0000 000</t>
  </si>
  <si>
    <t>БЕЗВОЗМЕЗДНЫЕ ПОСТУПЛЕНИЯ</t>
  </si>
  <si>
    <t>000 2 02 01000 00 0000 151</t>
  </si>
  <si>
    <t>Дотации бюджетам субъектов Российской Федерации и муниципальных образований</t>
  </si>
  <si>
    <t>803 2 02 01001 04 0000 151</t>
  </si>
  <si>
    <t>Дотации бюджетам городских округов на выравнивание бюджетной обеспеченности из областного фонда финансовой поддержки поселений</t>
  </si>
  <si>
    <t>803 2 02 01003 04 0000 151</t>
  </si>
  <si>
    <t>Дотации бюджетам городских округов на поддержку мер по обеспечению сбалансированности бюджетов</t>
  </si>
  <si>
    <t>803 2 02 01007 04 0000 151</t>
  </si>
  <si>
    <t>Дотации бюджетам закрытых административно-территориальных образований</t>
  </si>
  <si>
    <t>000 2 02 02000 00 0000 151</t>
  </si>
  <si>
    <t>Субсидии бюджетам субъектов Российской Федерации и муниципальных образований (межбюджетные субсидии)</t>
  </si>
  <si>
    <t>Прочие субсидии бюджетам городских округов</t>
  </si>
  <si>
    <t>803 2 02 02999 04 0001 151</t>
  </si>
  <si>
    <t>Субсидии на ремонт муниципальных объектов социальной сферы, закрепленных на праве оперативного  управления за муниципальными учреждениями культуры, здравоохранения, образования</t>
  </si>
  <si>
    <t>803 2 02 02999 04 0002 151</t>
  </si>
  <si>
    <t>803 2 02 02999 04 0003 151</t>
  </si>
  <si>
    <t>Субсидии на обеспечение условий для развития физической культуры и массового спорта</t>
  </si>
  <si>
    <t>803 2 02 02999 04 0004 151</t>
  </si>
  <si>
    <t>803 2 02 02999 04 0005 151</t>
  </si>
  <si>
    <t>803 2 02 02999 04 0006 151</t>
  </si>
  <si>
    <t>Субсидии на создание условий для управления многоквартирными домами</t>
  </si>
  <si>
    <t>803 2 02 02999 04 0007 151</t>
  </si>
  <si>
    <t>000 2 02 03000 00 0000 151</t>
  </si>
  <si>
    <t>Субвенции бюджетам субъектов Российской Федерации и муниципальных образований</t>
  </si>
  <si>
    <t>803 2 02 03021 04 0000 151</t>
  </si>
  <si>
    <t>Субвенции бюджетам городских округов на ежемесячное денежное вознаграждение за классное руководство</t>
  </si>
  <si>
    <t>803 2 02 03022 04 0001 151</t>
  </si>
  <si>
    <t>803 2 02 03022 04 0002 151</t>
  </si>
  <si>
    <t>803 2 02 03024 04 0010 151</t>
  </si>
  <si>
    <t>803 2 02 03026 04 0000 151</t>
  </si>
  <si>
    <t>803 2 02 03027 04 0001 151</t>
  </si>
  <si>
    <t>803 2 02 03027 04 0002 151</t>
  </si>
  <si>
    <t>000 2 02 04000 04 0000 151</t>
  </si>
  <si>
    <t>Иные межбюджетные трансферты</t>
  </si>
  <si>
    <t>803 2 02 04005 04 0000 151</t>
  </si>
  <si>
    <t>803 2 02 04010 04 0000 151</t>
  </si>
  <si>
    <t>803 2 02 04012 04 0001 151</t>
  </si>
  <si>
    <t>803 2 02 04012 04 0002 151</t>
  </si>
  <si>
    <t>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 имеющим специальные звания, начинающиеся со слов "Заслуженный…" или "Народный…"</t>
  </si>
  <si>
    <t>000 3 00 00000 00 0000 000</t>
  </si>
  <si>
    <t>ДОХОДЫ ОТ ПРЕДПРИНИМАТЕЛЬСКОЙ И ИНОЙ ПРИНОСЯЩЕЙ ДОХОД ДЕЯТЕЛЬНОСТИ</t>
  </si>
  <si>
    <t>000 3 02 00000 00 0000 000</t>
  </si>
  <si>
    <t>РЫНОЧНЫЕ ПРОДАЖИ ТОВАРОВ И УСЛУГ</t>
  </si>
  <si>
    <t>000 3 02 01040 04 0011 130</t>
  </si>
  <si>
    <t>807 3 02 01040 04 0011 130</t>
  </si>
  <si>
    <t>Управление образования Администрации ЗАТО Северск</t>
  </si>
  <si>
    <t>894 3 02 01040 04 0011 130</t>
  </si>
  <si>
    <t>МОУ ЗАТО Северск ДОД СДЮСШОР "Лидер"</t>
  </si>
  <si>
    <t>895 3 02 01040 04 0011 130</t>
  </si>
  <si>
    <t>МОУ ЗАТО Северск ДОД СДЮСШОР "Янтарь"</t>
  </si>
  <si>
    <t>897 3 02 01040 04 0011 130</t>
  </si>
  <si>
    <t>МОУ ЗАТО Северск ДОД ДЮСШ НВС "Русь"</t>
  </si>
  <si>
    <t>МОУ ЗАТО Северск ДОД СДЮСШОР гимнастики им. Р.Кузнецова</t>
  </si>
  <si>
    <t>899 3 02 01040 04 0011 130</t>
  </si>
  <si>
    <t>901 3 02 01040 04 0011 130</t>
  </si>
  <si>
    <t>МОУ ЗАТО Северск ДОД СДЮСШОР им.Л.Егоровой</t>
  </si>
  <si>
    <t>902 3 02 01040 04 0011 130</t>
  </si>
  <si>
    <t>МОУ ЗАТО Северск ДОД СДЮСШ хоккея и футбола "Смена"</t>
  </si>
  <si>
    <t>906 3 02 01040 04 0011 130</t>
  </si>
  <si>
    <t>907 3 02 01040 04 0011 130</t>
  </si>
  <si>
    <t>908 3 02 01040 04 0011 130</t>
  </si>
  <si>
    <t>МУ ЗАТО Северск ДОЛ "Восход"</t>
  </si>
  <si>
    <t>000 3 02 01040 04 0012 130</t>
  </si>
  <si>
    <t>807 3 02 01040 04 0012 130</t>
  </si>
  <si>
    <t>894 3 02 01040 04 0012 130</t>
  </si>
  <si>
    <t>895 3 02 01040 04 0012 130</t>
  </si>
  <si>
    <t>898 3 02 01040 04 0012 130</t>
  </si>
  <si>
    <t>907 3 02 01040 04 0012 130</t>
  </si>
  <si>
    <t>908 3 02 01040 04 0012 130</t>
  </si>
  <si>
    <t>909 3 02 01040 04 0012 130</t>
  </si>
  <si>
    <t>911 3 02 01040 04 0012 130</t>
  </si>
  <si>
    <t>912 3 02 01040 04 0012 130</t>
  </si>
  <si>
    <t>МУ "Самусьский центр культуры"</t>
  </si>
  <si>
    <t>913 3 02 01040 04 0012 130</t>
  </si>
  <si>
    <t>МУ "МТ "Наш мир"</t>
  </si>
  <si>
    <t>914 3 02 01040 04 0012 130</t>
  </si>
  <si>
    <t>МУ "Северский музыкальный театр"</t>
  </si>
  <si>
    <t>915 3 02 01040 04 0012 130</t>
  </si>
  <si>
    <t>Детский театр</t>
  </si>
  <si>
    <t>917 3 02 01040 04 0012 130</t>
  </si>
  <si>
    <t>921 3 02 01040 04 0012 130</t>
  </si>
  <si>
    <t>С.М.И. МУ газета "Диалог"</t>
  </si>
  <si>
    <t>000 3 03 00000 00 0000 000</t>
  </si>
  <si>
    <t>БЕЗВОЗМЕЗДНЫЕ ПОСТУПЛЕНИЯ ОТ ПРЕДПРИНИМАТЕЛЬСКОЙ И ИНОЙ ПРИНОСЯЩЕЙ ДОХОД ДЕЯТЕЛЬНОСТИ</t>
  </si>
  <si>
    <t>МОУ ЗАТО Северск ДОД СДЮСШОР  гимнастики им. Р.Кузнецова</t>
  </si>
  <si>
    <t>899 3 03 02040 00 0011 180</t>
  </si>
  <si>
    <t>914 3 03 02040 00 0012 180</t>
  </si>
  <si>
    <t>ВСЕГО ДОХОДОВ ПО ЗАТО СЕВЕРСК</t>
  </si>
  <si>
    <t>из них: доходы с территории</t>
  </si>
  <si>
    <t>без доходов от предпринимательской деятельности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</si>
  <si>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(Гостехнадзор)</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</si>
  <si>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</si>
  <si>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</si>
  <si>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денежных взысканий (штрафов) и иных сумм в возмещение ущерба, зачисляемые в бюджеты городских округов (Госстройнадзор)</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</si>
  <si>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муниципальных общеобразовательных учреждениях</t>
  </si>
  <si>
    <t>МОУ ЗАТО Северск ДОД СДЮСШОР по легкой атлетике</t>
  </si>
  <si>
    <t>809 1 08 07150 01 0000 110</t>
  </si>
  <si>
    <t>817 1 08 07140 01 0000 110</t>
  </si>
  <si>
    <t>Субвенции на осуществление отдельных государственных полномочий на 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образовательных учреждениях</t>
  </si>
  <si>
    <t>Субсидии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</si>
  <si>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Субсидии на компенсацию расходов по организации теплоснабжения энергоснабжающими организациями, использующими в качестве топлива нефть или мазут</t>
  </si>
  <si>
    <t>Субсидии на индексацию оплаты труда с начислениями работников муниципальных бюджетных учреждений</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</si>
  <si>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сетке (должностному окладу)</t>
  </si>
  <si>
    <t>803 2 02 02068 04 0000 151</t>
  </si>
  <si>
    <t>Субсидии на комплектование книжных фондов библиотек муниципальных образований</t>
  </si>
  <si>
    <t>Субсидии бюджетам городских округов на бюджетные инвестиции в объекты капитального строительства собственности муниципальных образований</t>
  </si>
  <si>
    <t>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 (на осуществление управленческих функций органами местного самоуправления)</t>
  </si>
  <si>
    <t>Субвенции на осуществление государственных полномочий по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</si>
  <si>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Субвенции на выплаты доплат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t>
  </si>
  <si>
    <t>Субвенции на осуществление отдельных гос.полномочий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</si>
  <si>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Субвенция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</si>
  <si>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</si>
  <si>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Субвенция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</si>
  <si>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 xml:space="preserve">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</si>
  <si>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несовершеннолетних детей)</t>
  </si>
  <si>
    <t>803 2 02 02077 04 0000 151</t>
  </si>
  <si>
    <t>803 202 02999 04 0002 151</t>
  </si>
  <si>
    <t>Субсидии на содержание, реконструкцию, ремонт и строительство автомобильных дорог общего пользования, мостов и иных транспортных инженерных сооружений на них, за исключением автомобильных дорог федерального значения</t>
  </si>
  <si>
    <t>803 2 02 03046 04 0000 151</t>
  </si>
  <si>
    <t>803 2 02 03024 04 0120 151</t>
  </si>
  <si>
    <t>803 2 02 03024 04 0140 151</t>
  </si>
  <si>
    <t>803 2 02 03024 04 0020 151</t>
  </si>
  <si>
    <t>803 2 02 03024 04 0030 151</t>
  </si>
  <si>
    <t>803 2 02 03024 04 0040 151</t>
  </si>
  <si>
    <t>(плюс, минус)</t>
  </si>
  <si>
    <t>803 2 02 03024 04 0060 151</t>
  </si>
  <si>
    <t>803 2 02 03024 04 0071 151</t>
  </si>
  <si>
    <t>803 2 02 03024 04 0072 151</t>
  </si>
  <si>
    <t>803 2 02 03024 04 0080 151</t>
  </si>
  <si>
    <t>803 2 02 03024 04 0100 151</t>
  </si>
  <si>
    <t>803 2 02 03024 04 00130 151</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</si>
  <si>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совершеннолетних недееспособных граждан)</t>
  </si>
  <si>
    <t>803 2 02 03024 04 0101 151</t>
  </si>
  <si>
    <t>803 2 02 03024 04 0102 151</t>
  </si>
  <si>
    <t>ДОХОДЫ 
 бюджета ЗАТО Северск на 2009 год</t>
  </si>
  <si>
    <t>к Решению Думы ЗАТО Северск</t>
  </si>
  <si>
    <t>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</si>
  <si>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</si>
  <si>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 xml:space="preserve">Утв. Думой ЗАТО Северск 
</t>
  </si>
  <si>
    <t>803 2 02 04018 04 0000 151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</si>
  <si>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</si>
  <si>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Доходы от оказания услуг  учреждениями, находящимися в ведении органов местного самоуправления городских округов, в том числе:</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</si>
  <si>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</si>
  <si>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r>
      <t xml:space="preserve">от   </t>
    </r>
    <r>
      <rPr>
        <u val="single"/>
        <sz val="12"/>
        <rFont val="Times New Roman"/>
        <family val="1"/>
      </rPr>
      <t>25.12.2008 № 67/7</t>
    </r>
  </si>
  <si>
    <t>Доходы от оказания услуг (оздоровительная кампания)</t>
  </si>
  <si>
    <t>Доходы от оказания услуг (прочие)</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</si>
  <si>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материальных запасов по указанному имуществу)</t>
  </si>
  <si>
    <t>(плюс, минус)
22.01.2009</t>
  </si>
  <si>
    <t>803 2 02 02080 04 0000 151</t>
  </si>
  <si>
    <t>Субсидии бюджетам городских округов для обеспечения земельных участков коммунальной инфраструктурой в целях жилищного строительства</t>
  </si>
  <si>
    <t>000 3 03 99040 00 0011 180</t>
  </si>
  <si>
    <t>807 3 03 99040 04 0012 180</t>
  </si>
  <si>
    <t>898 3 03 99040 04 0012 180</t>
  </si>
  <si>
    <t>917 3 03 99040 04 0012 180</t>
  </si>
  <si>
    <t>807 3 03 99040 04 0011 180</t>
  </si>
  <si>
    <t>894 3 03 99040 04 0011 180</t>
  </si>
  <si>
    <t>895 3 03 99040 04 0011 180</t>
  </si>
  <si>
    <t>897 3 03 99040 04 0011 180</t>
  </si>
  <si>
    <t>898 3 03 99040 04 0011 180</t>
  </si>
  <si>
    <t>901 3 03 99040 04 0011 180</t>
  </si>
  <si>
    <t>902 3 03 99040 04 0011 180</t>
  </si>
  <si>
    <t>803 2 02 02044 04 0000 151</t>
  </si>
  <si>
    <t>Субсидии бюджетам городских округов на обеспечение автомобильными дорогами новых микрорайонов</t>
  </si>
  <si>
    <t>803 2 02 03024 04 0111 151</t>
  </si>
  <si>
    <t>803 2 02 03024 04 0112 151</t>
  </si>
  <si>
    <t>в том числе:</t>
  </si>
  <si>
    <t xml:space="preserve">на выплату заработной платы работникам образования </t>
  </si>
  <si>
    <t>803 2 02 03024 04 0011 151</t>
  </si>
  <si>
    <t>803 2 02 03024 04 0012 151</t>
  </si>
  <si>
    <t>803 2 02 03024 04 0013 151</t>
  </si>
  <si>
    <t>на книгоиздательскую продукцию</t>
  </si>
  <si>
    <t>на прочие текущие расходы</t>
  </si>
  <si>
    <t>803 2 02 03024 04 0131 151</t>
  </si>
  <si>
    <t>803 2 02 03024 04 0132 151</t>
  </si>
  <si>
    <t>803 2 02 03024 04 0133 151</t>
  </si>
  <si>
    <t>909 3 03 99040 04 0012 180</t>
  </si>
  <si>
    <t>895 3 02 02044 04 0000 440</t>
  </si>
  <si>
    <t>803 2 02 02088 04 0000 151</t>
  </si>
  <si>
    <t>803 2 02 02088 04 0001 151</t>
  </si>
  <si>
    <t>803 2 02 02088 04 0002 151</t>
  </si>
  <si>
    <t>000 3 03 99040 00 0012 180</t>
  </si>
  <si>
    <t>911 3 03 99040 04 0012 180</t>
  </si>
  <si>
    <t>Прочие безвозмездные поступления  муниципальным учреждениям, находящимся в ведении органов местного самоуправления (прочие)</t>
  </si>
  <si>
    <t>Прочие безвозмездные поступления  муниципальным учреждениям, находящимся в ведении органов местного самоуправления (оздоровительная кампания)</t>
  </si>
  <si>
    <t>Прочие поступления от денежных взысканий (штрафов) и иных сумм в возмещение ущерба, зачисляемые в бюджеты городских округов (Департамент природных ресурсов и охраны окружающей среды Томской области)</t>
  </si>
  <si>
    <t>Прочие поступления от денежных взысканий (штрафов) и иных сумм в возмещение ущерба, зачисляемые в бюджеты городских округов (МУ "Лесничество ЗАТО Северск")</t>
  </si>
  <si>
    <t xml:space="preserve">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осуществление управленческих функций органами местного самоуправления) </t>
  </si>
  <si>
    <t>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предоставление ежемесячной компенсационной выплаты)</t>
  </si>
  <si>
    <t>Субвенция на осуществление отдельных государственных полномочий на осуществление ежемесячной выплаты денежных средств приемным семьям на содержание детей</t>
  </si>
  <si>
    <t>МУ "Музей"</t>
  </si>
  <si>
    <t>МУ ЦГБ</t>
  </si>
  <si>
    <t>МУ ЦДБ</t>
  </si>
  <si>
    <t>МУ"СПП"</t>
  </si>
  <si>
    <t>МОУ ЗАТО Северск ДОД СДЮСШОР им.Л. Егоровой</t>
  </si>
  <si>
    <t>МУ ОЛ "Зелёный Мыс"</t>
  </si>
  <si>
    <t>МУДОЛ "Берёзка"</t>
  </si>
  <si>
    <t>388 1 16 28000 01 0000 140</t>
  </si>
  <si>
    <t>803 2 02 02999 04 0016 151</t>
  </si>
  <si>
    <t>Прочие субсидии из резервного фонда финансирования непредвиденных расходов Администрации Томской области</t>
  </si>
  <si>
    <t>000 1 19 00000 00 0000 000</t>
  </si>
  <si>
    <t>Возврат остатков субсидий и субвенций прошлых лет</t>
  </si>
  <si>
    <t>Возврат остатков субсидий и субвенций из бюджетов городских округов</t>
  </si>
  <si>
    <t>809 1 17 05040 04 0000 180</t>
  </si>
  <si>
    <t>816 1 17 05040 04 0000 180</t>
  </si>
  <si>
    <t>Прочие неналоговые доходы бюджетов городских округов</t>
  </si>
  <si>
    <t>000 1 18 00000 00 0000 000</t>
  </si>
  <si>
    <t>Доходы бюджетов бюджетной системы Российской Федерации от возврата остатков субсидий и субвенций прошлых лет</t>
  </si>
  <si>
    <t>809 1 11 09044 04 0004 120</t>
  </si>
  <si>
    <t>Прочие поступления от использования имущества, находящегося в собственности городских округов (аренда движимого имущества)</t>
  </si>
  <si>
    <t>952 1 16 23040 04 0000 140</t>
  </si>
  <si>
    <t>Доходы от возмещения ущерба при возникновении страховых случаев, зачисляемые в бюджета городских округов</t>
  </si>
  <si>
    <t>803 2 02 02042 04 0000 151</t>
  </si>
  <si>
    <t>Субсидии бюджетам городских округов на государственную поддержку внедрения комплексных мер модернизации образования</t>
  </si>
  <si>
    <t>803 2 02 03007 04 0000 151</t>
  </si>
  <si>
    <t>Гранты, премии, добровольные пожертвования муниципальным  учреждениям, находящимся в ведении органов местного самоуправления городских округов (прочие)</t>
  </si>
  <si>
    <t>000 3 03 03040 00 0002 180</t>
  </si>
  <si>
    <t>897 3 02 01040 04 0012 130</t>
  </si>
  <si>
    <t>901 3 02 01040 04 0012 130</t>
  </si>
  <si>
    <t>000 3 02 02044 04 0000 440</t>
  </si>
  <si>
    <t>910 3 03 99040 04 0012 180</t>
  </si>
  <si>
    <t>000 3 02 01040 04 0010 130</t>
  </si>
  <si>
    <t>910 3 02 02044 04 0000 440</t>
  </si>
  <si>
    <t>917 3 02 02044 04 0000 440</t>
  </si>
  <si>
    <t>915 3 03 03040 04 0002 180</t>
  </si>
  <si>
    <t>901 3 03 99040 04 0012 180</t>
  </si>
  <si>
    <t>МУ СМТ</t>
  </si>
  <si>
    <t>000 2 02 02999 00 0000 151</t>
  </si>
  <si>
    <t>182 1 09 01020 04 0000 110</t>
  </si>
  <si>
    <t>182 1 09 04050 04 0000 110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</si>
  <si>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</si>
  <si>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</si>
  <si>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"Приложение 6</t>
  </si>
  <si>
    <t>Утв. Думой ЗАТО Северск</t>
  </si>
  <si>
    <t>Уточн. Думой ЗАТО Северск</t>
  </si>
  <si>
    <t>803 2 02 03024 04 0150 151</t>
  </si>
  <si>
    <t>894 3 03 99040 00 0012 180</t>
  </si>
  <si>
    <t>803 3 03 99040 04 0011 180</t>
  </si>
  <si>
    <t>Финансовое управление Администрации ЗАТО Северск</t>
  </si>
  <si>
    <t>Прочие поступления от денежных взысканий (штрафов) и иных сумм в возмещение ущерба, зачисляемые в бюджеты городских округов (штрафы административной комиссии г.Северска Томской области, административной комиссии внегородских территорий ЗАТО Северск Томской области, комиссии по делам несовершеннолетних и защите их прав Администрации ЗАТО Северск)</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</si>
  <si>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всего</t>
  </si>
  <si>
    <t>Субсидии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</si>
  <si>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</si>
  <si>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804 2 02 02102 04 0000 151</t>
  </si>
  <si>
    <t>Субсидии назакупку автотранспортных средств и куммунальной техники</t>
  </si>
  <si>
    <t>803 2 02 02008 04 0000 151</t>
  </si>
  <si>
    <t>803 2 02 02009 04 0000 151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</si>
  <si>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</si>
  <si>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Субсидии бюджетам городских округов на обеспечение жильем молодых семей</t>
  </si>
  <si>
    <t>803 2 02 02999 04 0019 151</t>
  </si>
  <si>
    <t>803 2 02 02999 04 0020 151</t>
  </si>
  <si>
    <t xml:space="preserve">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 всего </t>
  </si>
  <si>
    <t>776 739,80";</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</si>
</sst>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_р_."/>
    <numFmt numFmtId="167" formatCode="000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m/d"/>
    <numFmt numFmtId="177" formatCode="&quot;$&quot;#,##0.00"/>
    <numFmt numFmtId="178" formatCode="m/d/yyyy;@"/>
    <numFmt numFmtId="179" formatCode="[$-409]dddd\,\ mmmm\ dd\,\ yyyy"/>
    <numFmt numFmtId="180" formatCode="0.0%"/>
    <numFmt numFmtId="181" formatCode="0.000"/>
    <numFmt numFmtId="182" formatCode="#,##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32">
    <font>
      <sz val="10"/>
      <name val="Arial Cyr"/>
      <family val="0"/>
    </font>
    <font>
      <sz val="12"/>
      <color indexed="8"/>
      <name val="Arial Cyr"/>
      <family val="2"/>
    </font>
    <font>
      <sz val="12"/>
      <color indexed="27"/>
      <name val="Arial Cyr"/>
      <family val="2"/>
    </font>
    <font>
      <sz val="12"/>
      <color indexed="62"/>
      <name val="Arial Cyr"/>
      <family val="2"/>
    </font>
    <font>
      <b/>
      <sz val="12"/>
      <color indexed="63"/>
      <name val="Arial Cyr"/>
      <family val="2"/>
    </font>
    <font>
      <b/>
      <sz val="12"/>
      <color indexed="52"/>
      <name val="Arial Cyr"/>
      <family val="2"/>
    </font>
    <font>
      <u val="single"/>
      <sz val="10"/>
      <color indexed="12"/>
      <name val="Arial"/>
      <family val="2"/>
    </font>
    <font>
      <sz val="10"/>
      <name val="Arial"/>
      <family val="2"/>
    </font>
    <font>
      <b/>
      <sz val="15"/>
      <color indexed="62"/>
      <name val="Arial Cyr"/>
      <family val="2"/>
    </font>
    <font>
      <b/>
      <sz val="13"/>
      <color indexed="62"/>
      <name val="Arial Cyr"/>
      <family val="2"/>
    </font>
    <font>
      <b/>
      <sz val="11"/>
      <color indexed="62"/>
      <name val="Arial Cyr"/>
      <family val="2"/>
    </font>
    <font>
      <b/>
      <sz val="12"/>
      <color indexed="8"/>
      <name val="Arial Cyr"/>
      <family val="2"/>
    </font>
    <font>
      <b/>
      <sz val="12"/>
      <color indexed="27"/>
      <name val="Arial Cyr"/>
      <family val="2"/>
    </font>
    <font>
      <b/>
      <sz val="18"/>
      <color indexed="62"/>
      <name val="Cambria"/>
      <family val="2"/>
    </font>
    <font>
      <sz val="12"/>
      <color indexed="60"/>
      <name val="Arial Cyr"/>
      <family val="2"/>
    </font>
    <font>
      <u val="single"/>
      <sz val="10"/>
      <color indexed="36"/>
      <name val="Arial"/>
      <family val="2"/>
    </font>
    <font>
      <sz val="12"/>
      <color indexed="20"/>
      <name val="Arial Cyr"/>
      <family val="2"/>
    </font>
    <font>
      <i/>
      <sz val="12"/>
      <color indexed="23"/>
      <name val="Arial Cyr"/>
      <family val="2"/>
    </font>
    <font>
      <sz val="12"/>
      <color indexed="52"/>
      <name val="Arial Cyr"/>
      <family val="2"/>
    </font>
    <font>
      <sz val="12"/>
      <color indexed="10"/>
      <name val="Arial Cyr"/>
      <family val="2"/>
    </font>
    <font>
      <sz val="12"/>
      <color indexed="17"/>
      <name val="Arial Cyr"/>
      <family val="2"/>
    </font>
    <font>
      <sz val="11"/>
      <name val="Times New Roman"/>
      <family val="1"/>
    </font>
    <font>
      <sz val="9"/>
      <name val="Times New Roman"/>
      <family val="1"/>
    </font>
    <font>
      <b/>
      <sz val="12"/>
      <name val="Times New Roman"/>
      <family val="1"/>
    </font>
    <font>
      <b/>
      <sz val="14"/>
      <name val="Times New Roman"/>
      <family val="1"/>
    </font>
    <font>
      <b/>
      <sz val="11"/>
      <name val="Times New Roman"/>
      <family val="1"/>
    </font>
    <font>
      <b/>
      <sz val="9"/>
      <name val="Times New Roman"/>
      <family val="1"/>
    </font>
    <font>
      <sz val="8"/>
      <name val="Times New Roman"/>
      <family val="1"/>
    </font>
    <font>
      <b/>
      <sz val="10"/>
      <name val="Times New Roman"/>
      <family val="1"/>
    </font>
    <font>
      <sz val="12"/>
      <name val="Times New Roman"/>
      <family val="1"/>
    </font>
    <font>
      <u val="single"/>
      <sz val="12"/>
      <name val="Times New Roman"/>
      <family val="1"/>
    </font>
    <font>
      <sz val="10"/>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5" borderId="7" applyNumberFormat="0" applyAlignment="0" applyProtection="0"/>
    <xf numFmtId="0" fontId="13" fillId="0" borderId="0" applyNumberFormat="0" applyFill="0" applyBorder="0" applyAlignment="0" applyProtection="0"/>
    <xf numFmtId="0" fontId="14" fillId="8" borderId="0" applyNumberFormat="0" applyBorder="0" applyAlignment="0" applyProtection="0"/>
    <xf numFmtId="0" fontId="7" fillId="0" borderId="0" applyNumberFormat="0" applyFont="0" applyFill="0" applyBorder="0" applyAlignment="0" applyProtection="0"/>
    <xf numFmtId="0" fontId="7" fillId="0" borderId="0">
      <alignment/>
      <protection/>
    </xf>
    <xf numFmtId="0" fontId="15" fillId="0" borderId="0" applyNumberFormat="0" applyFill="0" applyBorder="0" applyAlignment="0" applyProtection="0"/>
    <xf numFmtId="0" fontId="16" fillId="16" borderId="0" applyNumberFormat="0" applyBorder="0" applyAlignment="0" applyProtection="0"/>
    <xf numFmtId="0" fontId="17" fillId="0" borderId="0" applyNumberFormat="0" applyFill="0" applyBorder="0" applyAlignment="0" applyProtection="0"/>
    <xf numFmtId="0" fontId="7"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7" borderId="0" applyNumberFormat="0" applyBorder="0" applyAlignment="0" applyProtection="0"/>
  </cellStyleXfs>
  <cellXfs count="79">
    <xf numFmtId="0" fontId="0" fillId="0" borderId="0" xfId="0" applyAlignment="1">
      <alignment/>
    </xf>
    <xf numFmtId="1" fontId="23" fillId="0" borderId="0" xfId="54" applyNumberFormat="1" applyFont="1" applyFill="1" applyAlignment="1">
      <alignment vertical="center" wrapText="1"/>
      <protection/>
    </xf>
    <xf numFmtId="1" fontId="24" fillId="0" borderId="0" xfId="54" applyNumberFormat="1" applyFont="1" applyFill="1" applyAlignment="1">
      <alignment horizontal="center" vertical="center" wrapText="1"/>
      <protection/>
    </xf>
    <xf numFmtId="0" fontId="22" fillId="0" borderId="10" xfId="54" applyFont="1" applyBorder="1" applyAlignment="1">
      <alignment vertical="center"/>
      <protection/>
    </xf>
    <xf numFmtId="49" fontId="26" fillId="0" borderId="10" xfId="54" applyNumberFormat="1" applyFont="1" applyBorder="1" applyAlignment="1">
      <alignment horizontal="left" vertical="center"/>
      <protection/>
    </xf>
    <xf numFmtId="49" fontId="22" fillId="0" borderId="10" xfId="54" applyNumberFormat="1" applyFont="1" applyBorder="1" applyAlignment="1">
      <alignment horizontal="left" vertical="center"/>
      <protection/>
    </xf>
    <xf numFmtId="0" fontId="26" fillId="0" borderId="10" xfId="54" applyFont="1" applyBorder="1" applyAlignment="1">
      <alignment vertical="center"/>
      <protection/>
    </xf>
    <xf numFmtId="0" fontId="22" fillId="0" borderId="0" xfId="54" applyFont="1" applyAlignment="1">
      <alignment vertical="center"/>
      <protection/>
    </xf>
    <xf numFmtId="0" fontId="21" fillId="0" borderId="0" xfId="54" applyFont="1" applyAlignment="1">
      <alignment vertical="center"/>
      <protection/>
    </xf>
    <xf numFmtId="164" fontId="25" fillId="0" borderId="11" xfId="54" applyNumberFormat="1" applyFont="1" applyFill="1" applyBorder="1" applyAlignment="1">
      <alignment horizontal="center" vertical="center"/>
      <protection/>
    </xf>
    <xf numFmtId="164" fontId="25" fillId="0" borderId="12" xfId="54" applyNumberFormat="1" applyFont="1" applyFill="1" applyBorder="1" applyAlignment="1">
      <alignment horizontal="center" vertical="center"/>
      <protection/>
    </xf>
    <xf numFmtId="0" fontId="27" fillId="0" borderId="10" xfId="54" applyNumberFormat="1" applyFont="1" applyBorder="1" applyAlignment="1">
      <alignment horizontal="center" vertical="center"/>
      <protection/>
    </xf>
    <xf numFmtId="49" fontId="22" fillId="0" borderId="10" xfId="54" applyNumberFormat="1" applyFont="1" applyFill="1" applyBorder="1" applyAlignment="1">
      <alignment horizontal="left" vertical="center"/>
      <protection/>
    </xf>
    <xf numFmtId="0" fontId="22" fillId="0" borderId="13" xfId="54" applyFont="1" applyBorder="1" applyAlignment="1">
      <alignment horizontal="center" vertical="center"/>
      <protection/>
    </xf>
    <xf numFmtId="164" fontId="25" fillId="0" borderId="0" xfId="54" applyNumberFormat="1" applyFont="1" applyFill="1" applyBorder="1" applyAlignment="1">
      <alignment horizontal="center" vertical="center"/>
      <protection/>
    </xf>
    <xf numFmtId="164" fontId="21" fillId="0" borderId="0" xfId="54" applyNumberFormat="1" applyFont="1" applyFill="1" applyBorder="1" applyAlignment="1">
      <alignment horizontal="center" vertical="center"/>
      <protection/>
    </xf>
    <xf numFmtId="164" fontId="24" fillId="0" borderId="0" xfId="54" applyNumberFormat="1" applyFont="1" applyFill="1" applyAlignment="1">
      <alignment horizontal="center" vertical="center" wrapText="1"/>
      <protection/>
    </xf>
    <xf numFmtId="164" fontId="23" fillId="0" borderId="0" xfId="54" applyNumberFormat="1" applyFont="1" applyFill="1" applyAlignment="1">
      <alignment horizontal="center" vertical="center" wrapText="1"/>
      <protection/>
    </xf>
    <xf numFmtId="164" fontId="21" fillId="0" borderId="0" xfId="54" applyNumberFormat="1" applyFont="1" applyAlignment="1">
      <alignment horizontal="center" vertical="center"/>
      <protection/>
    </xf>
    <xf numFmtId="164" fontId="21" fillId="0" borderId="0" xfId="54" applyNumberFormat="1" applyFont="1" applyFill="1" applyAlignment="1">
      <alignment horizontal="center" vertical="center"/>
      <protection/>
    </xf>
    <xf numFmtId="166" fontId="29" fillId="0" borderId="0" xfId="0" applyNumberFormat="1" applyFont="1" applyAlignment="1">
      <alignment vertical="center"/>
    </xf>
    <xf numFmtId="0" fontId="29" fillId="0" borderId="0" xfId="0" applyFont="1" applyAlignment="1">
      <alignment horizontal="left" vertical="center"/>
    </xf>
    <xf numFmtId="165" fontId="29" fillId="2" borderId="0" xfId="53" applyNumberFormat="1" applyFont="1" applyFill="1" applyBorder="1" applyAlignment="1" applyProtection="1">
      <alignment horizontal="left" vertical="center"/>
      <protection/>
    </xf>
    <xf numFmtId="4" fontId="25" fillId="0" borderId="0" xfId="54" applyNumberFormat="1" applyFont="1" applyBorder="1" applyAlignment="1">
      <alignment horizontal="left" vertical="center"/>
      <protection/>
    </xf>
    <xf numFmtId="4" fontId="25" fillId="0" borderId="11" xfId="54" applyNumberFormat="1" applyFont="1" applyFill="1" applyBorder="1" applyAlignment="1">
      <alignment horizontal="right" vertical="center"/>
      <protection/>
    </xf>
    <xf numFmtId="4" fontId="25" fillId="0" borderId="12" xfId="54" applyNumberFormat="1" applyFont="1" applyFill="1" applyBorder="1" applyAlignment="1">
      <alignment horizontal="right" vertical="center"/>
      <protection/>
    </xf>
    <xf numFmtId="49" fontId="21" fillId="0" borderId="0" xfId="54" applyNumberFormat="1" applyFont="1" applyAlignment="1">
      <alignment horizontal="left" vertical="center" wrapText="1"/>
      <protection/>
    </xf>
    <xf numFmtId="0" fontId="21" fillId="0" borderId="0" xfId="54" applyFont="1" applyAlignment="1">
      <alignment horizontal="left" vertical="center" wrapText="1"/>
      <protection/>
    </xf>
    <xf numFmtId="4" fontId="25" fillId="0" borderId="0" xfId="54" applyNumberFormat="1" applyFont="1" applyFill="1" applyBorder="1" applyAlignment="1">
      <alignment horizontal="right" vertical="center"/>
      <protection/>
    </xf>
    <xf numFmtId="0" fontId="29" fillId="0" borderId="0" xfId="54" applyFont="1" applyAlignment="1">
      <alignment vertical="center"/>
      <protection/>
    </xf>
    <xf numFmtId="0" fontId="31" fillId="0" borderId="0" xfId="54" applyFont="1" applyAlignment="1">
      <alignment vertical="center"/>
      <protection/>
    </xf>
    <xf numFmtId="0" fontId="27" fillId="0" borderId="0" xfId="54" applyNumberFormat="1" applyFont="1" applyBorder="1" applyAlignment="1">
      <alignment horizontal="center" vertical="center"/>
      <protection/>
    </xf>
    <xf numFmtId="0" fontId="28" fillId="0" borderId="0" xfId="54" applyFont="1" applyBorder="1" applyAlignment="1">
      <alignment vertical="center"/>
      <protection/>
    </xf>
    <xf numFmtId="0" fontId="28" fillId="0" borderId="0" xfId="54" applyFont="1" applyAlignment="1">
      <alignment vertical="center"/>
      <protection/>
    </xf>
    <xf numFmtId="0" fontId="31" fillId="0" borderId="0" xfId="54" applyFont="1" applyFill="1" applyAlignment="1">
      <alignment vertical="center"/>
      <protection/>
    </xf>
    <xf numFmtId="4" fontId="21" fillId="0" borderId="0" xfId="54" applyNumberFormat="1" applyFont="1" applyBorder="1" applyAlignment="1">
      <alignment horizontal="left" vertical="center"/>
      <protection/>
    </xf>
    <xf numFmtId="0" fontId="29" fillId="0" borderId="14" xfId="54" applyFont="1" applyBorder="1" applyAlignment="1">
      <alignment horizontal="center" vertical="center" wrapText="1"/>
      <protection/>
    </xf>
    <xf numFmtId="164" fontId="29" fillId="0" borderId="14" xfId="59" applyNumberFormat="1" applyFont="1" applyFill="1" applyBorder="1" applyAlignment="1">
      <alignment horizontal="center" vertical="center" wrapText="1"/>
    </xf>
    <xf numFmtId="0" fontId="29" fillId="0" borderId="11" xfId="54" applyNumberFormat="1" applyFont="1" applyBorder="1" applyAlignment="1">
      <alignment horizontal="center" vertical="center" wrapText="1"/>
      <protection/>
    </xf>
    <xf numFmtId="0" fontId="29" fillId="0" borderId="11" xfId="54" applyNumberFormat="1" applyFont="1" applyBorder="1" applyAlignment="1">
      <alignment horizontal="center" vertical="center"/>
      <protection/>
    </xf>
    <xf numFmtId="0" fontId="29" fillId="0" borderId="11" xfId="54" applyNumberFormat="1" applyFont="1" applyFill="1" applyBorder="1" applyAlignment="1">
      <alignment horizontal="center" vertical="center"/>
      <protection/>
    </xf>
    <xf numFmtId="0" fontId="23" fillId="0" borderId="11" xfId="54" applyFont="1" applyBorder="1" applyAlignment="1">
      <alignment horizontal="left" vertical="center" wrapText="1"/>
      <protection/>
    </xf>
    <xf numFmtId="164" fontId="23" fillId="0" borderId="11" xfId="54" applyNumberFormat="1" applyFont="1" applyFill="1" applyBorder="1" applyAlignment="1">
      <alignment horizontal="center" vertical="center"/>
      <protection/>
    </xf>
    <xf numFmtId="164" fontId="23" fillId="0" borderId="11" xfId="54" applyNumberFormat="1" applyFont="1" applyBorder="1" applyAlignment="1">
      <alignment horizontal="center" vertical="center"/>
      <protection/>
    </xf>
    <xf numFmtId="4" fontId="23" fillId="0" borderId="11" xfId="54" applyNumberFormat="1" applyFont="1" applyFill="1" applyBorder="1" applyAlignment="1">
      <alignment horizontal="right" vertical="center"/>
      <protection/>
    </xf>
    <xf numFmtId="4" fontId="23" fillId="0" borderId="11" xfId="54" applyNumberFormat="1" applyFont="1" applyBorder="1" applyAlignment="1">
      <alignment horizontal="right" vertical="center"/>
      <protection/>
    </xf>
    <xf numFmtId="4" fontId="23" fillId="0" borderId="11" xfId="54" applyNumberFormat="1" applyFont="1" applyBorder="1" applyAlignment="1">
      <alignment horizontal="left" vertical="center" wrapText="1"/>
      <protection/>
    </xf>
    <xf numFmtId="4" fontId="29" fillId="0" borderId="11" xfId="0" applyNumberFormat="1" applyFont="1" applyBorder="1" applyAlignment="1">
      <alignment horizontal="left" vertical="center" wrapText="1"/>
    </xf>
    <xf numFmtId="164" fontId="29" fillId="0" borderId="11" xfId="54" applyNumberFormat="1" applyFont="1" applyFill="1" applyBorder="1" applyAlignment="1">
      <alignment horizontal="center" vertical="center"/>
      <protection/>
    </xf>
    <xf numFmtId="164" fontId="29" fillId="0" borderId="11" xfId="0" applyNumberFormat="1" applyFont="1" applyBorder="1" applyAlignment="1">
      <alignment horizontal="center" vertical="center"/>
    </xf>
    <xf numFmtId="4" fontId="29" fillId="0" borderId="11" xfId="54" applyNumberFormat="1" applyFont="1" applyFill="1" applyBorder="1" applyAlignment="1">
      <alignment horizontal="right" vertical="center"/>
      <protection/>
    </xf>
    <xf numFmtId="4" fontId="29" fillId="0" borderId="11" xfId="0" applyNumberFormat="1" applyFont="1" applyBorder="1" applyAlignment="1">
      <alignment horizontal="right" vertical="center"/>
    </xf>
    <xf numFmtId="4" fontId="29" fillId="0" borderId="11" xfId="0" applyNumberFormat="1" applyFont="1" applyFill="1" applyBorder="1" applyAlignment="1">
      <alignment horizontal="right" vertical="center"/>
    </xf>
    <xf numFmtId="4" fontId="29" fillId="0" borderId="11" xfId="54" applyNumberFormat="1" applyFont="1" applyBorder="1" applyAlignment="1">
      <alignment horizontal="left" vertical="center" wrapText="1"/>
      <protection/>
    </xf>
    <xf numFmtId="164" fontId="29" fillId="0" borderId="11" xfId="54" applyNumberFormat="1" applyFont="1" applyBorder="1" applyAlignment="1">
      <alignment horizontal="center" vertical="center"/>
      <protection/>
    </xf>
    <xf numFmtId="4" fontId="29" fillId="0" borderId="11" xfId="54" applyNumberFormat="1" applyFont="1" applyBorder="1" applyAlignment="1">
      <alignment horizontal="right" vertical="center"/>
      <protection/>
    </xf>
    <xf numFmtId="164" fontId="29" fillId="0" borderId="11" xfId="54" applyNumberFormat="1" applyFont="1" applyBorder="1" applyAlignment="1">
      <alignment horizontal="center" vertical="center" wrapText="1"/>
      <protection/>
    </xf>
    <xf numFmtId="4" fontId="29" fillId="0" borderId="11" xfId="54" applyNumberFormat="1" applyFont="1" applyBorder="1" applyAlignment="1">
      <alignment horizontal="right" vertical="center" wrapText="1"/>
      <protection/>
    </xf>
    <xf numFmtId="4" fontId="29" fillId="0" borderId="11" xfId="54" applyNumberFormat="1" applyFont="1" applyFill="1" applyBorder="1" applyAlignment="1">
      <alignment horizontal="right" vertical="center" wrapText="1"/>
      <protection/>
    </xf>
    <xf numFmtId="4" fontId="23" fillId="0" borderId="11" xfId="54" applyNumberFormat="1" applyFont="1" applyFill="1" applyBorder="1" applyAlignment="1">
      <alignment horizontal="center" vertical="center"/>
      <protection/>
    </xf>
    <xf numFmtId="4" fontId="29" fillId="0" borderId="11" xfId="54" applyNumberFormat="1" applyFont="1" applyFill="1" applyBorder="1" applyAlignment="1" quotePrefix="1">
      <alignment horizontal="left" vertical="center" wrapText="1"/>
      <protection/>
    </xf>
    <xf numFmtId="164" fontId="29" fillId="0" borderId="11" xfId="54" applyNumberFormat="1" applyFont="1" applyFill="1" applyBorder="1" applyAlignment="1" quotePrefix="1">
      <alignment horizontal="center" vertical="center"/>
      <protection/>
    </xf>
    <xf numFmtId="4" fontId="29" fillId="0" borderId="11" xfId="54" applyNumberFormat="1" applyFont="1" applyFill="1" applyBorder="1" applyAlignment="1" quotePrefix="1">
      <alignment horizontal="right" vertical="center"/>
      <protection/>
    </xf>
    <xf numFmtId="4" fontId="29" fillId="0" borderId="11" xfId="54" applyNumberFormat="1" applyFont="1" applyFill="1" applyBorder="1" applyAlignment="1">
      <alignment horizontal="left" vertical="center" wrapText="1"/>
      <protection/>
    </xf>
    <xf numFmtId="4" fontId="29" fillId="0" borderId="11" xfId="0" applyNumberFormat="1" applyFont="1" applyFill="1" applyBorder="1" applyAlignment="1">
      <alignment horizontal="left" vertical="center" wrapText="1"/>
    </xf>
    <xf numFmtId="164" fontId="29" fillId="0" borderId="11" xfId="0" applyNumberFormat="1" applyFont="1" applyFill="1" applyBorder="1" applyAlignment="1">
      <alignment horizontal="center" vertical="center"/>
    </xf>
    <xf numFmtId="49" fontId="23" fillId="0" borderId="11" xfId="54" applyNumberFormat="1" applyFont="1" applyBorder="1" applyAlignment="1">
      <alignment horizontal="left" vertical="center" wrapText="1"/>
      <protection/>
    </xf>
    <xf numFmtId="164" fontId="23" fillId="0" borderId="11" xfId="54" applyNumberFormat="1" applyFont="1" applyFill="1" applyBorder="1" applyAlignment="1">
      <alignment horizontal="right" vertical="center"/>
      <protection/>
    </xf>
    <xf numFmtId="164" fontId="23" fillId="0" borderId="11" xfId="54" applyNumberFormat="1" applyFont="1" applyBorder="1" applyAlignment="1">
      <alignment horizontal="center" vertical="center" wrapText="1"/>
      <protection/>
    </xf>
    <xf numFmtId="4" fontId="23" fillId="0" borderId="11" xfId="54" applyNumberFormat="1" applyFont="1" applyBorder="1" applyAlignment="1">
      <alignment horizontal="right" vertical="center" wrapText="1"/>
      <protection/>
    </xf>
    <xf numFmtId="4" fontId="23" fillId="0" borderId="11" xfId="54" applyNumberFormat="1" applyFont="1" applyFill="1" applyBorder="1" applyAlignment="1">
      <alignment horizontal="right" vertical="center" wrapText="1"/>
      <protection/>
    </xf>
    <xf numFmtId="49" fontId="29" fillId="0" borderId="11" xfId="54" applyNumberFormat="1" applyFont="1" applyBorder="1" applyAlignment="1">
      <alignment horizontal="left" vertical="center" wrapText="1"/>
      <protection/>
    </xf>
    <xf numFmtId="164" fontId="29" fillId="0" borderId="11" xfId="54" applyNumberFormat="1" applyFont="1" applyFill="1" applyBorder="1" applyAlignment="1">
      <alignment horizontal="right" vertical="center"/>
      <protection/>
    </xf>
    <xf numFmtId="0" fontId="23" fillId="0" borderId="0" xfId="0" applyFont="1" applyAlignment="1">
      <alignment vertical="center" wrapText="1"/>
    </xf>
    <xf numFmtId="4" fontId="31" fillId="0" borderId="0" xfId="54" applyNumberFormat="1" applyFont="1" applyAlignment="1">
      <alignment vertical="center"/>
      <protection/>
    </xf>
    <xf numFmtId="4" fontId="25" fillId="0" borderId="15" xfId="54" applyNumberFormat="1" applyFont="1" applyBorder="1" applyAlignment="1">
      <alignment horizontal="left" vertical="center"/>
      <protection/>
    </xf>
    <xf numFmtId="4" fontId="25" fillId="0" borderId="12" xfId="54" applyNumberFormat="1" applyFont="1" applyBorder="1" applyAlignment="1">
      <alignment horizontal="left" vertical="center"/>
      <protection/>
    </xf>
    <xf numFmtId="4" fontId="25" fillId="0" borderId="10" xfId="54" applyNumberFormat="1" applyFont="1" applyBorder="1" applyAlignment="1">
      <alignment horizontal="left" vertical="center"/>
      <protection/>
    </xf>
    <xf numFmtId="4" fontId="25" fillId="0" borderId="11" xfId="54" applyNumberFormat="1" applyFont="1" applyBorder="1" applyAlignment="1">
      <alignment horizontal="left" vertic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proekt_2005_1" xfId="53"/>
    <cellStyle name="Обычный_Приложение_06_доходы"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70"/>
  <sheetViews>
    <sheetView tabSelected="1" zoomScalePageLayoutView="0" workbookViewId="0" topLeftCell="A1">
      <pane xSplit="2" ySplit="7" topLeftCell="C209" activePane="bottomRight" state="frozen"/>
      <selection pane="topLeft" activeCell="A1" sqref="A1"/>
      <selection pane="topRight" activeCell="A1" sqref="A1"/>
      <selection pane="bottomLeft" activeCell="A1" sqref="A1"/>
      <selection pane="bottomRight" activeCell="O219" sqref="O219"/>
    </sheetView>
  </sheetViews>
  <sheetFormatPr defaultColWidth="8.875" defaultRowHeight="12.75" outlineLevelRow="1" outlineLevelCol="1"/>
  <cols>
    <col min="1" max="1" width="20.625" style="7" customWidth="1"/>
    <col min="2" max="2" width="50.125" style="26" customWidth="1"/>
    <col min="3" max="3" width="12.00390625" style="18" hidden="1" customWidth="1" outlineLevel="1"/>
    <col min="4" max="4" width="10.00390625" style="18" hidden="1" customWidth="1" outlineLevel="1"/>
    <col min="5" max="5" width="13.00390625" style="19" hidden="1" customWidth="1" outlineLevel="1" collapsed="1"/>
    <col min="6" max="6" width="10.875" style="18" hidden="1" customWidth="1" outlineLevel="1"/>
    <col min="7" max="7" width="13.00390625" style="19" hidden="1" customWidth="1" outlineLevel="1"/>
    <col min="8" max="8" width="12.125" style="19" hidden="1" customWidth="1" outlineLevel="1"/>
    <col min="9" max="9" width="13.00390625" style="19" hidden="1" customWidth="1" outlineLevel="1" collapsed="1"/>
    <col min="10" max="10" width="10.75390625" style="19" hidden="1" customWidth="1" outlineLevel="1"/>
    <col min="11" max="11" width="12.75390625" style="19" hidden="1" customWidth="1" outlineLevel="1" collapsed="1"/>
    <col min="12" max="12" width="11.625" style="19" hidden="1" customWidth="1" outlineLevel="1"/>
    <col min="13" max="13" width="12.75390625" style="19" customWidth="1" collapsed="1"/>
    <col min="14" max="14" width="11.625" style="19" customWidth="1"/>
    <col min="15" max="15" width="12.75390625" style="19" customWidth="1"/>
    <col min="16" max="16" width="8.875" style="30" customWidth="1"/>
    <col min="17" max="17" width="18.375" style="30" customWidth="1"/>
    <col min="18" max="16384" width="8.875" style="30" customWidth="1"/>
  </cols>
  <sheetData>
    <row r="1" spans="1:13" ht="15.75">
      <c r="A1" s="29"/>
      <c r="C1" s="20"/>
      <c r="E1" s="20"/>
      <c r="G1" s="20"/>
      <c r="I1" s="20"/>
      <c r="K1" s="20"/>
      <c r="M1" s="20" t="s">
        <v>372</v>
      </c>
    </row>
    <row r="2" spans="3:13" ht="15.75">
      <c r="C2" s="21"/>
      <c r="E2" s="21"/>
      <c r="G2" s="21"/>
      <c r="I2" s="21"/>
      <c r="K2" s="21"/>
      <c r="M2" s="21" t="s">
        <v>276</v>
      </c>
    </row>
    <row r="3" spans="3:13" ht="15.75">
      <c r="C3" s="22"/>
      <c r="E3" s="22"/>
      <c r="G3" s="22"/>
      <c r="I3" s="22"/>
      <c r="K3" s="22"/>
      <c r="M3" s="22" t="s">
        <v>284</v>
      </c>
    </row>
    <row r="4" spans="1:15" ht="36.75" customHeight="1">
      <c r="A4" s="1"/>
      <c r="B4" s="2" t="s">
        <v>275</v>
      </c>
      <c r="C4" s="16"/>
      <c r="D4" s="16"/>
      <c r="E4" s="17"/>
      <c r="F4" s="16"/>
      <c r="G4" s="17"/>
      <c r="H4" s="16"/>
      <c r="I4" s="17"/>
      <c r="J4" s="16"/>
      <c r="K4" s="17"/>
      <c r="L4" s="16"/>
      <c r="M4" s="17"/>
      <c r="N4" s="16"/>
      <c r="O4" s="17"/>
    </row>
    <row r="5" spans="5:15" ht="15.75" customHeight="1" thickBot="1">
      <c r="E5" s="15"/>
      <c r="G5" s="15"/>
      <c r="I5" s="15"/>
      <c r="K5" s="15"/>
      <c r="M5" s="15" t="s">
        <v>30</v>
      </c>
      <c r="O5" s="15" t="s">
        <v>30</v>
      </c>
    </row>
    <row r="6" spans="1:15" ht="62.25" customHeight="1">
      <c r="A6" s="13" t="s">
        <v>31</v>
      </c>
      <c r="B6" s="36" t="s">
        <v>32</v>
      </c>
      <c r="C6" s="37" t="s">
        <v>279</v>
      </c>
      <c r="D6" s="37" t="s">
        <v>288</v>
      </c>
      <c r="E6" s="37" t="s">
        <v>279</v>
      </c>
      <c r="F6" s="37" t="s">
        <v>265</v>
      </c>
      <c r="G6" s="37" t="s">
        <v>373</v>
      </c>
      <c r="H6" s="37" t="s">
        <v>265</v>
      </c>
      <c r="I6" s="37" t="s">
        <v>373</v>
      </c>
      <c r="J6" s="37" t="s">
        <v>265</v>
      </c>
      <c r="K6" s="37" t="s">
        <v>373</v>
      </c>
      <c r="L6" s="37" t="s">
        <v>265</v>
      </c>
      <c r="M6" s="37" t="s">
        <v>373</v>
      </c>
      <c r="N6" s="37" t="s">
        <v>265</v>
      </c>
      <c r="O6" s="37" t="s">
        <v>374</v>
      </c>
    </row>
    <row r="7" spans="1:15" s="31" customFormat="1" ht="12" customHeight="1">
      <c r="A7" s="11">
        <v>1</v>
      </c>
      <c r="B7" s="38">
        <v>2</v>
      </c>
      <c r="C7" s="39">
        <v>3</v>
      </c>
      <c r="D7" s="39">
        <v>4</v>
      </c>
      <c r="E7" s="39">
        <v>3</v>
      </c>
      <c r="F7" s="39">
        <v>4</v>
      </c>
      <c r="G7" s="39">
        <v>3</v>
      </c>
      <c r="H7" s="40">
        <v>4</v>
      </c>
      <c r="I7" s="39"/>
      <c r="J7" s="40"/>
      <c r="K7" s="39">
        <v>3</v>
      </c>
      <c r="L7" s="40">
        <v>4</v>
      </c>
      <c r="M7" s="39">
        <v>3</v>
      </c>
      <c r="N7" s="40">
        <v>4</v>
      </c>
      <c r="O7" s="39">
        <v>5</v>
      </c>
    </row>
    <row r="8" spans="1:15" ht="15.75">
      <c r="A8" s="3"/>
      <c r="B8" s="41" t="s">
        <v>33</v>
      </c>
      <c r="C8" s="42">
        <f>C9+C14+C16+C20+C22+C27</f>
        <v>617727.8999999999</v>
      </c>
      <c r="D8" s="43"/>
      <c r="E8" s="44">
        <f>E9+E14+E16+E20+E22+E27</f>
        <v>617727.8999999999</v>
      </c>
      <c r="F8" s="45"/>
      <c r="G8" s="44">
        <f>G9+G14+G16+G20+G22+G27</f>
        <v>617727.8999999999</v>
      </c>
      <c r="H8" s="44">
        <f>H9+H14+H16+H20+H22+H27</f>
        <v>0</v>
      </c>
      <c r="I8" s="44">
        <f>G8+H8</f>
        <v>617727.8999999999</v>
      </c>
      <c r="J8" s="44">
        <f>J9+J14+J16+J20+J22+J27</f>
        <v>0</v>
      </c>
      <c r="K8" s="44">
        <f>I8+J8</f>
        <v>617727.8999999999</v>
      </c>
      <c r="L8" s="44">
        <f>L9+L14+L16+L20+L22+L27</f>
        <v>0</v>
      </c>
      <c r="M8" s="44">
        <f>K8+L8</f>
        <v>617727.8999999999</v>
      </c>
      <c r="N8" s="44">
        <f>N9+N14+N16+N20+N22+N27</f>
        <v>0</v>
      </c>
      <c r="O8" s="44">
        <f>M8+N8</f>
        <v>617727.8999999999</v>
      </c>
    </row>
    <row r="9" spans="1:15" s="32" customFormat="1" ht="24.75" customHeight="1">
      <c r="A9" s="4" t="s">
        <v>34</v>
      </c>
      <c r="B9" s="46" t="s">
        <v>35</v>
      </c>
      <c r="C9" s="42">
        <f>SUM(C10:C13)</f>
        <v>539491.6</v>
      </c>
      <c r="D9" s="43"/>
      <c r="E9" s="44">
        <f>SUM(E10:E13)</f>
        <v>539491.6</v>
      </c>
      <c r="F9" s="45"/>
      <c r="G9" s="44">
        <f aca="true" t="shared" si="0" ref="G9:M9">SUM(G10:G13)</f>
        <v>539491.6</v>
      </c>
      <c r="H9" s="44">
        <f t="shared" si="0"/>
        <v>0</v>
      </c>
      <c r="I9" s="44">
        <f t="shared" si="0"/>
        <v>539491.6</v>
      </c>
      <c r="J9" s="44">
        <f t="shared" si="0"/>
        <v>0</v>
      </c>
      <c r="K9" s="44">
        <f t="shared" si="0"/>
        <v>539491.6</v>
      </c>
      <c r="L9" s="44">
        <f t="shared" si="0"/>
        <v>0</v>
      </c>
      <c r="M9" s="44">
        <f t="shared" si="0"/>
        <v>539491.6</v>
      </c>
      <c r="N9" s="44">
        <f>SUM(N10:N13)</f>
        <v>0</v>
      </c>
      <c r="O9" s="44">
        <f>SUM(O10:O13)</f>
        <v>539491.6</v>
      </c>
    </row>
    <row r="10" spans="1:15" ht="93" customHeight="1">
      <c r="A10" s="5" t="s">
        <v>36</v>
      </c>
      <c r="B10" s="47" t="s">
        <v>24</v>
      </c>
      <c r="C10" s="48">
        <v>1212.8</v>
      </c>
      <c r="D10" s="49"/>
      <c r="E10" s="50">
        <v>1212.8</v>
      </c>
      <c r="F10" s="51"/>
      <c r="G10" s="50">
        <v>1212.8</v>
      </c>
      <c r="H10" s="52"/>
      <c r="I10" s="50">
        <v>1212.8</v>
      </c>
      <c r="J10" s="52"/>
      <c r="K10" s="50">
        <v>1212.8</v>
      </c>
      <c r="L10" s="52"/>
      <c r="M10" s="50">
        <v>1212.8</v>
      </c>
      <c r="N10" s="52"/>
      <c r="O10" s="50">
        <v>1212.8</v>
      </c>
    </row>
    <row r="11" spans="1:15" ht="140.25" customHeight="1">
      <c r="A11" s="5" t="s">
        <v>37</v>
      </c>
      <c r="B11" s="47" t="s">
        <v>25</v>
      </c>
      <c r="C11" s="48">
        <v>532914.7</v>
      </c>
      <c r="D11" s="49"/>
      <c r="E11" s="50">
        <v>532914.7</v>
      </c>
      <c r="F11" s="51"/>
      <c r="G11" s="50">
        <v>532914.7</v>
      </c>
      <c r="H11" s="52"/>
      <c r="I11" s="50">
        <v>532914.7</v>
      </c>
      <c r="J11" s="52"/>
      <c r="K11" s="50">
        <v>532914.7</v>
      </c>
      <c r="L11" s="52"/>
      <c r="M11" s="50">
        <v>532914.7</v>
      </c>
      <c r="N11" s="52"/>
      <c r="O11" s="50">
        <v>532914.7</v>
      </c>
    </row>
    <row r="12" spans="1:15" ht="135" customHeight="1">
      <c r="A12" s="5" t="s">
        <v>38</v>
      </c>
      <c r="B12" s="47" t="s">
        <v>26</v>
      </c>
      <c r="C12" s="48">
        <v>4362.9</v>
      </c>
      <c r="D12" s="49"/>
      <c r="E12" s="50">
        <v>4362.9</v>
      </c>
      <c r="F12" s="51"/>
      <c r="G12" s="50">
        <v>4362.9</v>
      </c>
      <c r="H12" s="52"/>
      <c r="I12" s="50">
        <v>4362.9</v>
      </c>
      <c r="J12" s="52"/>
      <c r="K12" s="50">
        <v>4362.9</v>
      </c>
      <c r="L12" s="52"/>
      <c r="M12" s="50">
        <v>4362.9</v>
      </c>
      <c r="N12" s="52"/>
      <c r="O12" s="50">
        <v>4362.9</v>
      </c>
    </row>
    <row r="13" spans="1:15" ht="120" customHeight="1">
      <c r="A13" s="5" t="s">
        <v>39</v>
      </c>
      <c r="B13" s="47" t="s">
        <v>27</v>
      </c>
      <c r="C13" s="48">
        <v>1001.2</v>
      </c>
      <c r="D13" s="49"/>
      <c r="E13" s="50">
        <v>1001.2</v>
      </c>
      <c r="F13" s="51"/>
      <c r="G13" s="50">
        <v>1001.2</v>
      </c>
      <c r="H13" s="52"/>
      <c r="I13" s="50">
        <v>1001.2</v>
      </c>
      <c r="J13" s="52"/>
      <c r="K13" s="50">
        <v>1001.2</v>
      </c>
      <c r="L13" s="52"/>
      <c r="M13" s="50">
        <v>1001.2</v>
      </c>
      <c r="N13" s="52"/>
      <c r="O13" s="50">
        <v>1001.2</v>
      </c>
    </row>
    <row r="14" spans="1:15" ht="15.75">
      <c r="A14" s="4" t="s">
        <v>40</v>
      </c>
      <c r="B14" s="46" t="s">
        <v>41</v>
      </c>
      <c r="C14" s="42">
        <f>C15</f>
        <v>41105</v>
      </c>
      <c r="D14" s="43"/>
      <c r="E14" s="44">
        <f>E15</f>
        <v>41105</v>
      </c>
      <c r="F14" s="45"/>
      <c r="G14" s="44">
        <f>G15</f>
        <v>41105</v>
      </c>
      <c r="H14" s="44"/>
      <c r="I14" s="44">
        <f>I15</f>
        <v>41105</v>
      </c>
      <c r="J14" s="44"/>
      <c r="K14" s="44">
        <f>K15</f>
        <v>41105</v>
      </c>
      <c r="L14" s="44"/>
      <c r="M14" s="44">
        <f>M15</f>
        <v>41105</v>
      </c>
      <c r="N14" s="44"/>
      <c r="O14" s="44">
        <f>O15</f>
        <v>41105</v>
      </c>
    </row>
    <row r="15" spans="1:15" ht="34.5" customHeight="1">
      <c r="A15" s="5" t="s">
        <v>42</v>
      </c>
      <c r="B15" s="53" t="s">
        <v>43</v>
      </c>
      <c r="C15" s="48">
        <v>41105</v>
      </c>
      <c r="D15" s="54"/>
      <c r="E15" s="50">
        <v>41105</v>
      </c>
      <c r="F15" s="55"/>
      <c r="G15" s="50">
        <v>41105</v>
      </c>
      <c r="H15" s="50"/>
      <c r="I15" s="50">
        <v>41105</v>
      </c>
      <c r="J15" s="50"/>
      <c r="K15" s="50">
        <v>41105</v>
      </c>
      <c r="L15" s="50"/>
      <c r="M15" s="50">
        <v>41105</v>
      </c>
      <c r="N15" s="50"/>
      <c r="O15" s="50">
        <v>41105</v>
      </c>
    </row>
    <row r="16" spans="1:15" s="33" customFormat="1" ht="17.25" customHeight="1">
      <c r="A16" s="4" t="s">
        <v>44</v>
      </c>
      <c r="B16" s="46" t="s">
        <v>45</v>
      </c>
      <c r="C16" s="42">
        <f>C17+C18+C19</f>
        <v>27164</v>
      </c>
      <c r="D16" s="43"/>
      <c r="E16" s="44">
        <f>E17+E18+E19</f>
        <v>27164</v>
      </c>
      <c r="F16" s="45"/>
      <c r="G16" s="44">
        <f>G17+G18+G19</f>
        <v>27164</v>
      </c>
      <c r="H16" s="44"/>
      <c r="I16" s="44">
        <f>I17+I18+I19</f>
        <v>27164</v>
      </c>
      <c r="J16" s="44"/>
      <c r="K16" s="44">
        <f>K17+K18+K19</f>
        <v>27164</v>
      </c>
      <c r="L16" s="44"/>
      <c r="M16" s="44">
        <f>M17+M18+M19</f>
        <v>27164</v>
      </c>
      <c r="N16" s="44"/>
      <c r="O16" s="44">
        <f>O17+O18+O19</f>
        <v>27164</v>
      </c>
    </row>
    <row r="17" spans="1:15" ht="18" customHeight="1">
      <c r="A17" s="5" t="s">
        <v>46</v>
      </c>
      <c r="B17" s="53" t="s">
        <v>47</v>
      </c>
      <c r="C17" s="48">
        <v>7003</v>
      </c>
      <c r="D17" s="54"/>
      <c r="E17" s="50">
        <v>7003</v>
      </c>
      <c r="F17" s="55"/>
      <c r="G17" s="50">
        <v>7003</v>
      </c>
      <c r="H17" s="50"/>
      <c r="I17" s="50">
        <v>7003</v>
      </c>
      <c r="J17" s="50"/>
      <c r="K17" s="50">
        <v>7003</v>
      </c>
      <c r="L17" s="50"/>
      <c r="M17" s="50">
        <v>7003</v>
      </c>
      <c r="N17" s="50"/>
      <c r="O17" s="50">
        <v>7003</v>
      </c>
    </row>
    <row r="18" spans="1:15" ht="105" customHeight="1">
      <c r="A18" s="5" t="s">
        <v>48</v>
      </c>
      <c r="B18" s="53" t="s">
        <v>370</v>
      </c>
      <c r="C18" s="48">
        <v>976</v>
      </c>
      <c r="D18" s="54"/>
      <c r="E18" s="50">
        <v>976</v>
      </c>
      <c r="F18" s="55"/>
      <c r="G18" s="50">
        <v>976</v>
      </c>
      <c r="H18" s="50"/>
      <c r="I18" s="50">
        <v>976</v>
      </c>
      <c r="J18" s="50"/>
      <c r="K18" s="50">
        <v>976</v>
      </c>
      <c r="L18" s="50"/>
      <c r="M18" s="50">
        <v>976</v>
      </c>
      <c r="N18" s="50"/>
      <c r="O18" s="50">
        <v>976</v>
      </c>
    </row>
    <row r="19" spans="1:15" ht="98.25" customHeight="1">
      <c r="A19" s="5" t="s">
        <v>49</v>
      </c>
      <c r="B19" s="53" t="s">
        <v>371</v>
      </c>
      <c r="C19" s="48">
        <v>19185</v>
      </c>
      <c r="D19" s="54"/>
      <c r="E19" s="50">
        <v>19185</v>
      </c>
      <c r="F19" s="55"/>
      <c r="G19" s="50">
        <v>19185</v>
      </c>
      <c r="H19" s="50"/>
      <c r="I19" s="50">
        <v>19185</v>
      </c>
      <c r="J19" s="50"/>
      <c r="K19" s="50">
        <v>19185</v>
      </c>
      <c r="L19" s="50"/>
      <c r="M19" s="50">
        <v>19185</v>
      </c>
      <c r="N19" s="50"/>
      <c r="O19" s="50">
        <v>19185</v>
      </c>
    </row>
    <row r="20" spans="1:15" s="33" customFormat="1" ht="31.5" outlineLevel="1">
      <c r="A20" s="4" t="s">
        <v>50</v>
      </c>
      <c r="B20" s="46" t="s">
        <v>51</v>
      </c>
      <c r="C20" s="42"/>
      <c r="D20" s="43"/>
      <c r="E20" s="44"/>
      <c r="F20" s="45"/>
      <c r="G20" s="44"/>
      <c r="H20" s="44"/>
      <c r="I20" s="44"/>
      <c r="J20" s="44"/>
      <c r="K20" s="44"/>
      <c r="L20" s="44"/>
      <c r="M20" s="44"/>
      <c r="N20" s="44"/>
      <c r="O20" s="44"/>
    </row>
    <row r="21" spans="1:15" ht="31.5" outlineLevel="1">
      <c r="A21" s="5" t="s">
        <v>52</v>
      </c>
      <c r="B21" s="53" t="s">
        <v>53</v>
      </c>
      <c r="C21" s="48"/>
      <c r="D21" s="56"/>
      <c r="E21" s="50"/>
      <c r="F21" s="57"/>
      <c r="G21" s="50"/>
      <c r="H21" s="58"/>
      <c r="I21" s="50"/>
      <c r="J21" s="58"/>
      <c r="K21" s="50"/>
      <c r="L21" s="58"/>
      <c r="M21" s="50"/>
      <c r="N21" s="58"/>
      <c r="O21" s="50"/>
    </row>
    <row r="22" spans="1:15" s="33" customFormat="1" ht="20.25" customHeight="1">
      <c r="A22" s="4" t="s">
        <v>54</v>
      </c>
      <c r="B22" s="46" t="s">
        <v>55</v>
      </c>
      <c r="C22" s="42">
        <f>SUM(C23:C26)</f>
        <v>10521.599999999999</v>
      </c>
      <c r="D22" s="43"/>
      <c r="E22" s="44">
        <f>SUM(E23:E26)</f>
        <v>10521.599999999999</v>
      </c>
      <c r="F22" s="45"/>
      <c r="G22" s="44">
        <f>SUM(G23:G26)</f>
        <v>10521.599999999999</v>
      </c>
      <c r="H22" s="44"/>
      <c r="I22" s="44">
        <f>SUM(I23:I26)</f>
        <v>10521.599999999999</v>
      </c>
      <c r="J22" s="44"/>
      <c r="K22" s="44">
        <f>SUM(K23:K26)</f>
        <v>10521.599999999999</v>
      </c>
      <c r="L22" s="44"/>
      <c r="M22" s="44">
        <f>SUM(M23:M26)</f>
        <v>10521.599999999999</v>
      </c>
      <c r="N22" s="44"/>
      <c r="O22" s="44">
        <f>SUM(O23:O26)</f>
        <v>10521.599999999999</v>
      </c>
    </row>
    <row r="23" spans="1:15" ht="99" customHeight="1">
      <c r="A23" s="5" t="s">
        <v>56</v>
      </c>
      <c r="B23" s="53" t="s">
        <v>57</v>
      </c>
      <c r="C23" s="48">
        <v>2967.3</v>
      </c>
      <c r="D23" s="54"/>
      <c r="E23" s="50">
        <v>2967.3</v>
      </c>
      <c r="F23" s="55"/>
      <c r="G23" s="50">
        <v>2967.3</v>
      </c>
      <c r="H23" s="50"/>
      <c r="I23" s="50">
        <v>2967.3</v>
      </c>
      <c r="J23" s="50"/>
      <c r="K23" s="50">
        <v>2967.3</v>
      </c>
      <c r="L23" s="50"/>
      <c r="M23" s="50">
        <v>2967.3</v>
      </c>
      <c r="N23" s="50"/>
      <c r="O23" s="50">
        <v>2967.3</v>
      </c>
    </row>
    <row r="24" spans="1:15" ht="96" customHeight="1">
      <c r="A24" s="5" t="s">
        <v>58</v>
      </c>
      <c r="B24" s="53" t="s">
        <v>13</v>
      </c>
      <c r="C24" s="48">
        <v>7413.5</v>
      </c>
      <c r="D24" s="54"/>
      <c r="E24" s="50">
        <v>7413.5</v>
      </c>
      <c r="F24" s="55"/>
      <c r="G24" s="50">
        <v>7413.5</v>
      </c>
      <c r="H24" s="50"/>
      <c r="I24" s="50">
        <v>7413.5</v>
      </c>
      <c r="J24" s="50"/>
      <c r="K24" s="50">
        <v>7413.5</v>
      </c>
      <c r="L24" s="50"/>
      <c r="M24" s="50">
        <v>7413.5</v>
      </c>
      <c r="N24" s="50"/>
      <c r="O24" s="50">
        <v>7413.5</v>
      </c>
    </row>
    <row r="25" spans="1:15" ht="117" customHeight="1">
      <c r="A25" s="5" t="s">
        <v>238</v>
      </c>
      <c r="B25" s="53" t="s">
        <v>231</v>
      </c>
      <c r="C25" s="48">
        <v>132</v>
      </c>
      <c r="D25" s="54"/>
      <c r="E25" s="50">
        <v>132</v>
      </c>
      <c r="F25" s="55"/>
      <c r="G25" s="50">
        <v>132</v>
      </c>
      <c r="H25" s="50"/>
      <c r="I25" s="50">
        <v>132</v>
      </c>
      <c r="J25" s="50"/>
      <c r="K25" s="50">
        <v>132</v>
      </c>
      <c r="L25" s="50"/>
      <c r="M25" s="50">
        <v>132</v>
      </c>
      <c r="N25" s="50"/>
      <c r="O25" s="50">
        <v>132</v>
      </c>
    </row>
    <row r="26" spans="1:15" ht="31.5">
      <c r="A26" s="5" t="s">
        <v>237</v>
      </c>
      <c r="B26" s="53" t="s">
        <v>59</v>
      </c>
      <c r="C26" s="48">
        <v>8.8</v>
      </c>
      <c r="D26" s="54"/>
      <c r="E26" s="50">
        <v>8.8</v>
      </c>
      <c r="F26" s="55"/>
      <c r="G26" s="50">
        <v>8.8</v>
      </c>
      <c r="H26" s="50"/>
      <c r="I26" s="50">
        <v>8.8</v>
      </c>
      <c r="J26" s="50"/>
      <c r="K26" s="50">
        <v>8.8</v>
      </c>
      <c r="L26" s="50"/>
      <c r="M26" s="50">
        <v>8.8</v>
      </c>
      <c r="N26" s="50"/>
      <c r="O26" s="50">
        <v>8.8</v>
      </c>
    </row>
    <row r="27" spans="1:15" s="33" customFormat="1" ht="31.5">
      <c r="A27" s="4" t="s">
        <v>60</v>
      </c>
      <c r="B27" s="46" t="s">
        <v>61</v>
      </c>
      <c r="C27" s="42">
        <f>SUM(C28:C31)</f>
        <v>-554.3</v>
      </c>
      <c r="D27" s="43"/>
      <c r="E27" s="44">
        <f>SUM(E28:E31)</f>
        <v>-554.3</v>
      </c>
      <c r="F27" s="45"/>
      <c r="G27" s="44">
        <f>SUM(G28:G31)</f>
        <v>-554.3</v>
      </c>
      <c r="H27" s="44"/>
      <c r="I27" s="44">
        <f>SUM(I28:I31)</f>
        <v>-554.3</v>
      </c>
      <c r="J27" s="44"/>
      <c r="K27" s="44">
        <f>SUM(K28:K31)</f>
        <v>-554.3</v>
      </c>
      <c r="L27" s="44"/>
      <c r="M27" s="44">
        <f>SUM(M28:M31)</f>
        <v>-554.3</v>
      </c>
      <c r="N27" s="44"/>
      <c r="O27" s="44">
        <f>SUM(O28:O31)</f>
        <v>-554.3</v>
      </c>
    </row>
    <row r="28" spans="1:15" s="33" customFormat="1" ht="31.5">
      <c r="A28" s="5" t="s">
        <v>368</v>
      </c>
      <c r="B28" s="53" t="s">
        <v>62</v>
      </c>
      <c r="C28" s="48">
        <v>-637.6</v>
      </c>
      <c r="D28" s="54"/>
      <c r="E28" s="50">
        <v>-637.6</v>
      </c>
      <c r="F28" s="55"/>
      <c r="G28" s="50">
        <v>-637.6</v>
      </c>
      <c r="H28" s="50"/>
      <c r="I28" s="50">
        <v>-637.6</v>
      </c>
      <c r="J28" s="50"/>
      <c r="K28" s="50">
        <v>-637.6</v>
      </c>
      <c r="L28" s="50"/>
      <c r="M28" s="50">
        <v>-637.6</v>
      </c>
      <c r="N28" s="50"/>
      <c r="O28" s="50">
        <v>-637.6</v>
      </c>
    </row>
    <row r="29" spans="1:15" ht="63" outlineLevel="1">
      <c r="A29" s="5" t="s">
        <v>369</v>
      </c>
      <c r="B29" s="53" t="s">
        <v>63</v>
      </c>
      <c r="C29" s="48">
        <v>40.7</v>
      </c>
      <c r="D29" s="54"/>
      <c r="E29" s="50">
        <v>40.7</v>
      </c>
      <c r="F29" s="55"/>
      <c r="G29" s="50">
        <v>40.7</v>
      </c>
      <c r="H29" s="50"/>
      <c r="I29" s="50">
        <v>40.7</v>
      </c>
      <c r="J29" s="50"/>
      <c r="K29" s="50">
        <v>40.7</v>
      </c>
      <c r="L29" s="50"/>
      <c r="M29" s="50">
        <v>40.7</v>
      </c>
      <c r="N29" s="50"/>
      <c r="O29" s="50">
        <v>40.7</v>
      </c>
    </row>
    <row r="30" spans="1:15" ht="31.5" outlineLevel="1">
      <c r="A30" s="5" t="s">
        <v>64</v>
      </c>
      <c r="B30" s="53" t="s">
        <v>65</v>
      </c>
      <c r="C30" s="48">
        <v>10.7</v>
      </c>
      <c r="D30" s="54"/>
      <c r="E30" s="50">
        <v>10.7</v>
      </c>
      <c r="F30" s="55"/>
      <c r="G30" s="50">
        <v>10.7</v>
      </c>
      <c r="H30" s="50"/>
      <c r="I30" s="50">
        <v>10.7</v>
      </c>
      <c r="J30" s="50"/>
      <c r="K30" s="50">
        <v>10.7</v>
      </c>
      <c r="L30" s="50"/>
      <c r="M30" s="50">
        <v>10.7</v>
      </c>
      <c r="N30" s="50"/>
      <c r="O30" s="50">
        <v>10.7</v>
      </c>
    </row>
    <row r="31" spans="1:15" ht="15.75" outlineLevel="1">
      <c r="A31" s="5" t="s">
        <v>66</v>
      </c>
      <c r="B31" s="53" t="s">
        <v>67</v>
      </c>
      <c r="C31" s="48">
        <v>31.9</v>
      </c>
      <c r="D31" s="54"/>
      <c r="E31" s="50">
        <v>31.9</v>
      </c>
      <c r="F31" s="55"/>
      <c r="G31" s="50">
        <v>31.9</v>
      </c>
      <c r="H31" s="50"/>
      <c r="I31" s="50">
        <v>31.9</v>
      </c>
      <c r="J31" s="50"/>
      <c r="K31" s="50">
        <v>31.9</v>
      </c>
      <c r="L31" s="50"/>
      <c r="M31" s="50">
        <v>31.9</v>
      </c>
      <c r="N31" s="50"/>
      <c r="O31" s="50">
        <v>31.9</v>
      </c>
    </row>
    <row r="32" spans="1:15" s="33" customFormat="1" ht="31.5">
      <c r="A32" s="6"/>
      <c r="B32" s="41" t="s">
        <v>68</v>
      </c>
      <c r="C32" s="42">
        <f>C33+C44+C47+C50+C73+C78</f>
        <v>197105.1</v>
      </c>
      <c r="D32" s="43"/>
      <c r="E32" s="44">
        <f>E33+E44+E47+E50+E73+E78</f>
        <v>159011.9</v>
      </c>
      <c r="F32" s="45"/>
      <c r="G32" s="44">
        <f aca="true" t="shared" si="1" ref="G32:M32">G33+G44+G47+G50+G73+G78</f>
        <v>159011.9</v>
      </c>
      <c r="H32" s="44">
        <f t="shared" si="1"/>
        <v>0</v>
      </c>
      <c r="I32" s="44">
        <f t="shared" si="1"/>
        <v>159011.9</v>
      </c>
      <c r="J32" s="44">
        <f t="shared" si="1"/>
        <v>0</v>
      </c>
      <c r="K32" s="44">
        <f t="shared" si="1"/>
        <v>159011.9</v>
      </c>
      <c r="L32" s="44">
        <f t="shared" si="1"/>
        <v>0</v>
      </c>
      <c r="M32" s="44">
        <f t="shared" si="1"/>
        <v>159011.9</v>
      </c>
      <c r="N32" s="44">
        <f>N33+N44+N47+N50+N73+N78</f>
        <v>0</v>
      </c>
      <c r="O32" s="44">
        <f>O33+O44+O47+O50+O73+O78</f>
        <v>159011.9</v>
      </c>
    </row>
    <row r="33" spans="1:15" s="33" customFormat="1" ht="47.25">
      <c r="A33" s="4" t="s">
        <v>69</v>
      </c>
      <c r="B33" s="41" t="s">
        <v>70</v>
      </c>
      <c r="C33" s="42">
        <f>C34+C35+C38+C39</f>
        <v>152460.4</v>
      </c>
      <c r="D33" s="43"/>
      <c r="E33" s="44">
        <f>E34+E35+E38+E39</f>
        <v>105015.09999999999</v>
      </c>
      <c r="F33" s="45"/>
      <c r="G33" s="44">
        <f aca="true" t="shared" si="2" ref="G33:M33">G34+G35+G38+G39</f>
        <v>105015.09999999999</v>
      </c>
      <c r="H33" s="44">
        <f t="shared" si="2"/>
        <v>0</v>
      </c>
      <c r="I33" s="44">
        <f t="shared" si="2"/>
        <v>105015.09999999999</v>
      </c>
      <c r="J33" s="44">
        <f t="shared" si="2"/>
        <v>0</v>
      </c>
      <c r="K33" s="44">
        <f t="shared" si="2"/>
        <v>105015.09999999999</v>
      </c>
      <c r="L33" s="44">
        <f t="shared" si="2"/>
        <v>0</v>
      </c>
      <c r="M33" s="44">
        <f t="shared" si="2"/>
        <v>105015.09999999999</v>
      </c>
      <c r="N33" s="44">
        <f>N34+N35+N38+N39</f>
        <v>0</v>
      </c>
      <c r="O33" s="44">
        <f>O34+O35+O38+O39</f>
        <v>105015.09999999999</v>
      </c>
    </row>
    <row r="34" spans="1:15" ht="54.75" customHeight="1">
      <c r="A34" s="5" t="s">
        <v>71</v>
      </c>
      <c r="B34" s="47" t="s">
        <v>72</v>
      </c>
      <c r="C34" s="48">
        <v>1902</v>
      </c>
      <c r="D34" s="49"/>
      <c r="E34" s="50">
        <v>1902</v>
      </c>
      <c r="F34" s="51"/>
      <c r="G34" s="50">
        <v>1902</v>
      </c>
      <c r="H34" s="52"/>
      <c r="I34" s="50">
        <v>1902</v>
      </c>
      <c r="J34" s="52"/>
      <c r="K34" s="50">
        <v>1902</v>
      </c>
      <c r="L34" s="52"/>
      <c r="M34" s="50">
        <v>1902</v>
      </c>
      <c r="N34" s="52"/>
      <c r="O34" s="50">
        <v>1902</v>
      </c>
    </row>
    <row r="35" spans="1:15" ht="24" customHeight="1">
      <c r="A35" s="3"/>
      <c r="B35" s="47" t="s">
        <v>73</v>
      </c>
      <c r="C35" s="48">
        <f>C36+C37</f>
        <v>29168.3</v>
      </c>
      <c r="D35" s="49"/>
      <c r="E35" s="50">
        <f>E36+E37</f>
        <v>29168.3</v>
      </c>
      <c r="F35" s="51"/>
      <c r="G35" s="50">
        <f>G36+G37</f>
        <v>29168.3</v>
      </c>
      <c r="H35" s="52"/>
      <c r="I35" s="50">
        <f>I36+I37</f>
        <v>29168.3</v>
      </c>
      <c r="J35" s="52"/>
      <c r="K35" s="50">
        <f>K36+K37</f>
        <v>29168.3</v>
      </c>
      <c r="L35" s="52"/>
      <c r="M35" s="50">
        <f>M36+M37</f>
        <v>29168.3</v>
      </c>
      <c r="N35" s="52"/>
      <c r="O35" s="50">
        <f>O36+O37</f>
        <v>29168.3</v>
      </c>
    </row>
    <row r="36" spans="1:15" ht="117" customHeight="1">
      <c r="A36" s="5" t="s">
        <v>74</v>
      </c>
      <c r="B36" s="47" t="s">
        <v>232</v>
      </c>
      <c r="C36" s="48">
        <v>19166</v>
      </c>
      <c r="D36" s="49"/>
      <c r="E36" s="50">
        <v>19166</v>
      </c>
      <c r="F36" s="51"/>
      <c r="G36" s="50">
        <v>19166</v>
      </c>
      <c r="H36" s="52"/>
      <c r="I36" s="50">
        <v>19166</v>
      </c>
      <c r="J36" s="52"/>
      <c r="K36" s="50">
        <v>19166</v>
      </c>
      <c r="L36" s="52"/>
      <c r="M36" s="50">
        <v>19166</v>
      </c>
      <c r="N36" s="52"/>
      <c r="O36" s="50">
        <v>19166</v>
      </c>
    </row>
    <row r="37" spans="1:15" ht="102" customHeight="1">
      <c r="A37" s="5" t="s">
        <v>75</v>
      </c>
      <c r="B37" s="47" t="s">
        <v>76</v>
      </c>
      <c r="C37" s="48">
        <v>10002.3</v>
      </c>
      <c r="D37" s="49"/>
      <c r="E37" s="50">
        <v>10002.3</v>
      </c>
      <c r="F37" s="51"/>
      <c r="G37" s="50">
        <v>10002.3</v>
      </c>
      <c r="H37" s="52"/>
      <c r="I37" s="50">
        <v>10002.3</v>
      </c>
      <c r="J37" s="52"/>
      <c r="K37" s="50">
        <v>10002.3</v>
      </c>
      <c r="L37" s="52"/>
      <c r="M37" s="50">
        <v>10002.3</v>
      </c>
      <c r="N37" s="52"/>
      <c r="O37" s="50">
        <v>10002.3</v>
      </c>
    </row>
    <row r="38" spans="1:15" ht="72.75" customHeight="1">
      <c r="A38" s="5" t="s">
        <v>77</v>
      </c>
      <c r="B38" s="47" t="s">
        <v>78</v>
      </c>
      <c r="C38" s="48">
        <v>1024.6</v>
      </c>
      <c r="D38" s="49"/>
      <c r="E38" s="50">
        <v>1024.6</v>
      </c>
      <c r="F38" s="51"/>
      <c r="G38" s="50">
        <v>1024.6</v>
      </c>
      <c r="H38" s="52"/>
      <c r="I38" s="50">
        <v>1024.6</v>
      </c>
      <c r="J38" s="52"/>
      <c r="K38" s="50">
        <v>1024.6</v>
      </c>
      <c r="L38" s="52"/>
      <c r="M38" s="50">
        <v>1024.6</v>
      </c>
      <c r="N38" s="52"/>
      <c r="O38" s="50">
        <v>1024.6</v>
      </c>
    </row>
    <row r="39" spans="1:15" ht="102.75" customHeight="1">
      <c r="A39" s="5" t="s">
        <v>79</v>
      </c>
      <c r="B39" s="47" t="s">
        <v>80</v>
      </c>
      <c r="C39" s="48">
        <f>C40+C41+C42</f>
        <v>120365.5</v>
      </c>
      <c r="D39" s="49"/>
      <c r="E39" s="50">
        <v>72920.2</v>
      </c>
      <c r="F39" s="51"/>
      <c r="G39" s="50">
        <f>E39+F39</f>
        <v>72920.2</v>
      </c>
      <c r="H39" s="52">
        <f>SUM(H40:H43)</f>
        <v>0</v>
      </c>
      <c r="I39" s="50">
        <f>G39+H39</f>
        <v>72920.2</v>
      </c>
      <c r="J39" s="52">
        <f>SUM(J40:J43)</f>
        <v>0</v>
      </c>
      <c r="K39" s="50">
        <f>I39+J39</f>
        <v>72920.2</v>
      </c>
      <c r="L39" s="52">
        <f>SUM(L40:L43)</f>
        <v>0</v>
      </c>
      <c r="M39" s="50">
        <f>K39+L39</f>
        <v>72920.2</v>
      </c>
      <c r="N39" s="52">
        <f>SUM(N40:N43)</f>
        <v>0</v>
      </c>
      <c r="O39" s="50">
        <f>M39+N39</f>
        <v>72920.2</v>
      </c>
    </row>
    <row r="40" spans="1:15" ht="56.25" customHeight="1">
      <c r="A40" s="5" t="s">
        <v>81</v>
      </c>
      <c r="B40" s="47" t="s">
        <v>82</v>
      </c>
      <c r="C40" s="48">
        <v>63688</v>
      </c>
      <c r="D40" s="49"/>
      <c r="E40" s="50">
        <v>63688</v>
      </c>
      <c r="F40" s="51"/>
      <c r="G40" s="50">
        <v>63688</v>
      </c>
      <c r="H40" s="52">
        <v>-1515.9</v>
      </c>
      <c r="I40" s="50">
        <f>G40+H40</f>
        <v>62172.1</v>
      </c>
      <c r="J40" s="52"/>
      <c r="K40" s="50">
        <f>I40+J40</f>
        <v>62172.1</v>
      </c>
      <c r="L40" s="52"/>
      <c r="M40" s="50">
        <f>K40+L40</f>
        <v>62172.1</v>
      </c>
      <c r="N40" s="52"/>
      <c r="O40" s="50">
        <f>M40+N40</f>
        <v>62172.1</v>
      </c>
    </row>
    <row r="41" spans="1:15" ht="55.5" customHeight="1">
      <c r="A41" s="5" t="s">
        <v>83</v>
      </c>
      <c r="B41" s="47" t="s">
        <v>84</v>
      </c>
      <c r="C41" s="48">
        <v>8232.2</v>
      </c>
      <c r="D41" s="49"/>
      <c r="E41" s="50">
        <v>8232.2</v>
      </c>
      <c r="F41" s="51"/>
      <c r="G41" s="50">
        <v>8232.2</v>
      </c>
      <c r="H41" s="52"/>
      <c r="I41" s="50">
        <v>8232.2</v>
      </c>
      <c r="J41" s="52"/>
      <c r="K41" s="50">
        <v>8232.2</v>
      </c>
      <c r="L41" s="52"/>
      <c r="M41" s="50">
        <v>8232.2</v>
      </c>
      <c r="N41" s="52"/>
      <c r="O41" s="50">
        <v>8232.2</v>
      </c>
    </row>
    <row r="42" spans="1:15" ht="75" customHeight="1">
      <c r="A42" s="5" t="s">
        <v>85</v>
      </c>
      <c r="B42" s="47" t="s">
        <v>86</v>
      </c>
      <c r="C42" s="48">
        <v>48445.3</v>
      </c>
      <c r="D42" s="49"/>
      <c r="E42" s="50">
        <v>1000</v>
      </c>
      <c r="F42" s="51"/>
      <c r="G42" s="50">
        <f>E42+F42</f>
        <v>1000</v>
      </c>
      <c r="H42" s="52">
        <v>593.9</v>
      </c>
      <c r="I42" s="50">
        <f>G42+H42</f>
        <v>1593.9</v>
      </c>
      <c r="J42" s="52"/>
      <c r="K42" s="50">
        <f>I42+J42</f>
        <v>1593.9</v>
      </c>
      <c r="L42" s="52"/>
      <c r="M42" s="50">
        <f>K42+L42</f>
        <v>1593.9</v>
      </c>
      <c r="N42" s="52"/>
      <c r="O42" s="50">
        <f>M42+N42</f>
        <v>1593.9</v>
      </c>
    </row>
    <row r="43" spans="1:15" ht="56.25" customHeight="1">
      <c r="A43" s="5" t="s">
        <v>348</v>
      </c>
      <c r="B43" s="47" t="s">
        <v>349</v>
      </c>
      <c r="C43" s="48"/>
      <c r="D43" s="49"/>
      <c r="E43" s="50"/>
      <c r="F43" s="51"/>
      <c r="G43" s="50">
        <v>0</v>
      </c>
      <c r="H43" s="52">
        <v>922</v>
      </c>
      <c r="I43" s="50">
        <f>G43+H43</f>
        <v>922</v>
      </c>
      <c r="J43" s="52"/>
      <c r="K43" s="50">
        <f>I43+J43</f>
        <v>922</v>
      </c>
      <c r="L43" s="52"/>
      <c r="M43" s="50">
        <f>K43+L43</f>
        <v>922</v>
      </c>
      <c r="N43" s="52"/>
      <c r="O43" s="50">
        <f>M43+N43</f>
        <v>922</v>
      </c>
    </row>
    <row r="44" spans="1:15" s="33" customFormat="1" ht="37.5" customHeight="1">
      <c r="A44" s="4" t="s">
        <v>87</v>
      </c>
      <c r="B44" s="46" t="s">
        <v>88</v>
      </c>
      <c r="C44" s="42">
        <f>C45</f>
        <v>3400.7</v>
      </c>
      <c r="D44" s="43"/>
      <c r="E44" s="44">
        <f>E45</f>
        <v>3400.7</v>
      </c>
      <c r="F44" s="45"/>
      <c r="G44" s="44">
        <f>G45</f>
        <v>3400.7</v>
      </c>
      <c r="H44" s="44">
        <f>H45</f>
        <v>1615.25</v>
      </c>
      <c r="I44" s="44">
        <f>G44+H44</f>
        <v>5015.95</v>
      </c>
      <c r="J44" s="44">
        <f>J45</f>
        <v>0</v>
      </c>
      <c r="K44" s="44">
        <f>I44+J44</f>
        <v>5015.95</v>
      </c>
      <c r="L44" s="44">
        <f>L45</f>
        <v>0</v>
      </c>
      <c r="M44" s="44">
        <f>K44+L44</f>
        <v>5015.95</v>
      </c>
      <c r="N44" s="44">
        <f>N45</f>
        <v>0</v>
      </c>
      <c r="O44" s="44">
        <f>M44+N44</f>
        <v>5015.95</v>
      </c>
    </row>
    <row r="45" spans="1:15" ht="38.25" customHeight="1">
      <c r="A45" s="5" t="s">
        <v>89</v>
      </c>
      <c r="B45" s="53" t="s">
        <v>90</v>
      </c>
      <c r="C45" s="48">
        <v>3400.7</v>
      </c>
      <c r="D45" s="54"/>
      <c r="E45" s="50">
        <v>3400.7</v>
      </c>
      <c r="F45" s="55"/>
      <c r="G45" s="50">
        <v>3400.7</v>
      </c>
      <c r="H45" s="50">
        <v>1615.25</v>
      </c>
      <c r="I45" s="50">
        <f>G45+H45</f>
        <v>5015.95</v>
      </c>
      <c r="J45" s="50"/>
      <c r="K45" s="50">
        <f>I45+J45</f>
        <v>5015.95</v>
      </c>
      <c r="L45" s="50"/>
      <c r="M45" s="50">
        <f>K45+L45</f>
        <v>5015.95</v>
      </c>
      <c r="N45" s="50"/>
      <c r="O45" s="50">
        <f>M45+N45</f>
        <v>5015.95</v>
      </c>
    </row>
    <row r="46" spans="1:15" s="33" customFormat="1" ht="31.5" hidden="1" outlineLevel="1">
      <c r="A46" s="4" t="s">
        <v>91</v>
      </c>
      <c r="B46" s="46" t="s">
        <v>92</v>
      </c>
      <c r="C46" s="42"/>
      <c r="D46" s="43"/>
      <c r="E46" s="44"/>
      <c r="F46" s="45"/>
      <c r="G46" s="44"/>
      <c r="H46" s="44"/>
      <c r="I46" s="44"/>
      <c r="J46" s="44"/>
      <c r="K46" s="44"/>
      <c r="L46" s="44"/>
      <c r="M46" s="44"/>
      <c r="N46" s="44"/>
      <c r="O46" s="44"/>
    </row>
    <row r="47" spans="1:15" s="33" customFormat="1" ht="39.75" customHeight="1" collapsed="1">
      <c r="A47" s="4" t="s">
        <v>93</v>
      </c>
      <c r="B47" s="46" t="s">
        <v>94</v>
      </c>
      <c r="C47" s="42">
        <f>C48+C49</f>
        <v>29572</v>
      </c>
      <c r="D47" s="43"/>
      <c r="E47" s="44">
        <f>E48+E49</f>
        <v>38924.1</v>
      </c>
      <c r="F47" s="45"/>
      <c r="G47" s="44">
        <f>E47+F47</f>
        <v>38924.1</v>
      </c>
      <c r="H47" s="44">
        <f>H49+H48</f>
        <v>0</v>
      </c>
      <c r="I47" s="44">
        <f>G47+H47</f>
        <v>38924.1</v>
      </c>
      <c r="J47" s="44">
        <f>J49+J48</f>
        <v>0</v>
      </c>
      <c r="K47" s="44">
        <f>I47+J47</f>
        <v>38924.1</v>
      </c>
      <c r="L47" s="44">
        <f>L49+L48</f>
        <v>0</v>
      </c>
      <c r="M47" s="44">
        <f>K47+L47</f>
        <v>38924.1</v>
      </c>
      <c r="N47" s="44">
        <f>N49+N48</f>
        <v>0</v>
      </c>
      <c r="O47" s="44">
        <f>M47+N47</f>
        <v>38924.1</v>
      </c>
    </row>
    <row r="48" spans="1:15" ht="120" customHeight="1">
      <c r="A48" s="5" t="s">
        <v>95</v>
      </c>
      <c r="B48" s="47" t="s">
        <v>233</v>
      </c>
      <c r="C48" s="48">
        <v>28936</v>
      </c>
      <c r="D48" s="49"/>
      <c r="E48" s="50">
        <v>38288.1</v>
      </c>
      <c r="F48" s="51"/>
      <c r="G48" s="50">
        <f>E48+F48</f>
        <v>38288.1</v>
      </c>
      <c r="H48" s="52"/>
      <c r="I48" s="50">
        <f>G48+H48</f>
        <v>38288.1</v>
      </c>
      <c r="J48" s="52"/>
      <c r="K48" s="50">
        <f>I48+J48</f>
        <v>38288.1</v>
      </c>
      <c r="L48" s="52"/>
      <c r="M48" s="50">
        <f>K48+L48</f>
        <v>38288.1</v>
      </c>
      <c r="N48" s="52"/>
      <c r="O48" s="50">
        <f>M48+N48</f>
        <v>38288.1</v>
      </c>
    </row>
    <row r="49" spans="1:15" ht="72" customHeight="1">
      <c r="A49" s="5" t="s">
        <v>96</v>
      </c>
      <c r="B49" s="53" t="s">
        <v>97</v>
      </c>
      <c r="C49" s="48">
        <v>636</v>
      </c>
      <c r="D49" s="54"/>
      <c r="E49" s="50">
        <v>636</v>
      </c>
      <c r="F49" s="55"/>
      <c r="G49" s="50">
        <v>636</v>
      </c>
      <c r="H49" s="50"/>
      <c r="I49" s="50">
        <f>G49+H49</f>
        <v>636</v>
      </c>
      <c r="J49" s="50"/>
      <c r="K49" s="50">
        <f>I49+J49</f>
        <v>636</v>
      </c>
      <c r="L49" s="50"/>
      <c r="M49" s="50">
        <f>K49+L49</f>
        <v>636</v>
      </c>
      <c r="N49" s="50"/>
      <c r="O49" s="50">
        <f>M49+N49</f>
        <v>636</v>
      </c>
    </row>
    <row r="50" spans="1:15" s="33" customFormat="1" ht="24" customHeight="1">
      <c r="A50" s="4" t="s">
        <v>98</v>
      </c>
      <c r="B50" s="46" t="s">
        <v>99</v>
      </c>
      <c r="C50" s="42">
        <f>SUM(C51:C62)</f>
        <v>11190</v>
      </c>
      <c r="D50" s="43"/>
      <c r="E50" s="44">
        <f>SUM(E51:E62)</f>
        <v>11190</v>
      </c>
      <c r="F50" s="45"/>
      <c r="G50" s="44">
        <f aca="true" t="shared" si="3" ref="G50:M50">SUM(G51:G62)</f>
        <v>11190</v>
      </c>
      <c r="H50" s="44">
        <f t="shared" si="3"/>
        <v>56.37</v>
      </c>
      <c r="I50" s="44">
        <f t="shared" si="3"/>
        <v>11246.37</v>
      </c>
      <c r="J50" s="44">
        <f t="shared" si="3"/>
        <v>0</v>
      </c>
      <c r="K50" s="44">
        <f t="shared" si="3"/>
        <v>11246.37</v>
      </c>
      <c r="L50" s="44">
        <f t="shared" si="3"/>
        <v>0</v>
      </c>
      <c r="M50" s="44">
        <f t="shared" si="3"/>
        <v>11246.37</v>
      </c>
      <c r="N50" s="44">
        <f>SUM(N51:N62)</f>
        <v>0</v>
      </c>
      <c r="O50" s="44">
        <f>SUM(O51:O62)</f>
        <v>11246.37</v>
      </c>
    </row>
    <row r="51" spans="1:15" ht="99.75" customHeight="1">
      <c r="A51" s="5" t="s">
        <v>100</v>
      </c>
      <c r="B51" s="53" t="s">
        <v>101</v>
      </c>
      <c r="C51" s="48">
        <v>177.5</v>
      </c>
      <c r="D51" s="54"/>
      <c r="E51" s="50">
        <v>177.5</v>
      </c>
      <c r="F51" s="55"/>
      <c r="G51" s="50">
        <v>177.5</v>
      </c>
      <c r="H51" s="50"/>
      <c r="I51" s="50">
        <f>G51+H51</f>
        <v>177.5</v>
      </c>
      <c r="J51" s="50"/>
      <c r="K51" s="50">
        <f>I51+J51</f>
        <v>177.5</v>
      </c>
      <c r="L51" s="50"/>
      <c r="M51" s="50">
        <f>K51+L51</f>
        <v>177.5</v>
      </c>
      <c r="N51" s="50"/>
      <c r="O51" s="50">
        <f>M51+N51</f>
        <v>177.5</v>
      </c>
    </row>
    <row r="52" spans="1:15" ht="90" customHeight="1">
      <c r="A52" s="5" t="s">
        <v>102</v>
      </c>
      <c r="B52" s="53" t="s">
        <v>103</v>
      </c>
      <c r="C52" s="48">
        <v>18.9</v>
      </c>
      <c r="D52" s="54"/>
      <c r="E52" s="50">
        <v>18.9</v>
      </c>
      <c r="F52" s="55"/>
      <c r="G52" s="50">
        <v>18.9</v>
      </c>
      <c r="H52" s="50"/>
      <c r="I52" s="50">
        <f aca="true" t="shared" si="4" ref="I52:I71">G52+H52</f>
        <v>18.9</v>
      </c>
      <c r="J52" s="50"/>
      <c r="K52" s="50">
        <f aca="true" t="shared" si="5" ref="K52:K71">I52+J52</f>
        <v>18.9</v>
      </c>
      <c r="L52" s="50"/>
      <c r="M52" s="50">
        <f aca="true" t="shared" si="6" ref="M52:M71">K52+L52</f>
        <v>18.9</v>
      </c>
      <c r="N52" s="50"/>
      <c r="O52" s="50">
        <f aca="true" t="shared" si="7" ref="O52:O71">M52+N52</f>
        <v>18.9</v>
      </c>
    </row>
    <row r="53" spans="1:15" ht="83.25" customHeight="1">
      <c r="A53" s="5" t="s">
        <v>104</v>
      </c>
      <c r="B53" s="53" t="s">
        <v>105</v>
      </c>
      <c r="C53" s="48">
        <v>236.7</v>
      </c>
      <c r="D53" s="54"/>
      <c r="E53" s="50">
        <v>236.7</v>
      </c>
      <c r="F53" s="55"/>
      <c r="G53" s="50">
        <v>236.7</v>
      </c>
      <c r="H53" s="50"/>
      <c r="I53" s="50">
        <f t="shared" si="4"/>
        <v>236.7</v>
      </c>
      <c r="J53" s="50"/>
      <c r="K53" s="50">
        <f t="shared" si="5"/>
        <v>236.7</v>
      </c>
      <c r="L53" s="50"/>
      <c r="M53" s="50">
        <f t="shared" si="6"/>
        <v>236.7</v>
      </c>
      <c r="N53" s="50"/>
      <c r="O53" s="50">
        <f t="shared" si="7"/>
        <v>236.7</v>
      </c>
    </row>
    <row r="54" spans="1:15" ht="83.25" customHeight="1">
      <c r="A54" s="5" t="s">
        <v>106</v>
      </c>
      <c r="B54" s="53" t="s">
        <v>107</v>
      </c>
      <c r="C54" s="48">
        <v>243.5</v>
      </c>
      <c r="D54" s="54"/>
      <c r="E54" s="50">
        <v>243.5</v>
      </c>
      <c r="F54" s="55"/>
      <c r="G54" s="50">
        <v>243.5</v>
      </c>
      <c r="H54" s="50"/>
      <c r="I54" s="50">
        <f t="shared" si="4"/>
        <v>243.5</v>
      </c>
      <c r="J54" s="50"/>
      <c r="K54" s="50">
        <f t="shared" si="5"/>
        <v>243.5</v>
      </c>
      <c r="L54" s="50"/>
      <c r="M54" s="50">
        <f t="shared" si="6"/>
        <v>243.5</v>
      </c>
      <c r="N54" s="50"/>
      <c r="O54" s="50">
        <f t="shared" si="7"/>
        <v>243.5</v>
      </c>
    </row>
    <row r="55" spans="1:15" ht="55.5" customHeight="1" hidden="1" outlineLevel="1">
      <c r="A55" s="5" t="s">
        <v>108</v>
      </c>
      <c r="B55" s="53" t="s">
        <v>109</v>
      </c>
      <c r="C55" s="48"/>
      <c r="D55" s="54"/>
      <c r="E55" s="50"/>
      <c r="F55" s="55"/>
      <c r="G55" s="50"/>
      <c r="H55" s="50"/>
      <c r="I55" s="50">
        <f t="shared" si="4"/>
        <v>0</v>
      </c>
      <c r="J55" s="50"/>
      <c r="K55" s="50">
        <f t="shared" si="5"/>
        <v>0</v>
      </c>
      <c r="L55" s="50"/>
      <c r="M55" s="50">
        <f t="shared" si="6"/>
        <v>0</v>
      </c>
      <c r="N55" s="50"/>
      <c r="O55" s="50">
        <f t="shared" si="7"/>
        <v>0</v>
      </c>
    </row>
    <row r="56" spans="1:15" ht="51" customHeight="1" collapsed="1">
      <c r="A56" s="5" t="s">
        <v>110</v>
      </c>
      <c r="B56" s="53" t="s">
        <v>111</v>
      </c>
      <c r="C56" s="48">
        <v>81.2</v>
      </c>
      <c r="D56" s="54"/>
      <c r="E56" s="50">
        <v>81.2</v>
      </c>
      <c r="F56" s="55"/>
      <c r="G56" s="50">
        <v>81.2</v>
      </c>
      <c r="H56" s="50"/>
      <c r="I56" s="50">
        <f t="shared" si="4"/>
        <v>81.2</v>
      </c>
      <c r="J56" s="50"/>
      <c r="K56" s="50">
        <f t="shared" si="5"/>
        <v>81.2</v>
      </c>
      <c r="L56" s="50"/>
      <c r="M56" s="50">
        <f t="shared" si="6"/>
        <v>81.2</v>
      </c>
      <c r="N56" s="50"/>
      <c r="O56" s="50">
        <f t="shared" si="7"/>
        <v>81.2</v>
      </c>
    </row>
    <row r="57" spans="1:15" ht="48" customHeight="1">
      <c r="A57" s="5" t="s">
        <v>350</v>
      </c>
      <c r="B57" s="53" t="s">
        <v>351</v>
      </c>
      <c r="C57" s="48"/>
      <c r="D57" s="54"/>
      <c r="E57" s="50"/>
      <c r="F57" s="55"/>
      <c r="G57" s="50"/>
      <c r="H57" s="50">
        <v>56.37</v>
      </c>
      <c r="I57" s="50">
        <f t="shared" si="4"/>
        <v>56.37</v>
      </c>
      <c r="J57" s="50"/>
      <c r="K57" s="50">
        <f t="shared" si="5"/>
        <v>56.37</v>
      </c>
      <c r="L57" s="50"/>
      <c r="M57" s="50">
        <f t="shared" si="6"/>
        <v>56.37</v>
      </c>
      <c r="N57" s="50"/>
      <c r="O57" s="50">
        <f t="shared" si="7"/>
        <v>56.37</v>
      </c>
    </row>
    <row r="58" spans="1:15" ht="36.75" customHeight="1">
      <c r="A58" s="5" t="s">
        <v>112</v>
      </c>
      <c r="B58" s="53" t="s">
        <v>113</v>
      </c>
      <c r="C58" s="48">
        <v>5.5</v>
      </c>
      <c r="D58" s="54"/>
      <c r="E58" s="50">
        <v>5.5</v>
      </c>
      <c r="F58" s="55"/>
      <c r="G58" s="50">
        <v>5.5</v>
      </c>
      <c r="H58" s="50"/>
      <c r="I58" s="50">
        <f t="shared" si="4"/>
        <v>5.5</v>
      </c>
      <c r="J58" s="50"/>
      <c r="K58" s="50">
        <f t="shared" si="5"/>
        <v>5.5</v>
      </c>
      <c r="L58" s="50"/>
      <c r="M58" s="50">
        <f t="shared" si="6"/>
        <v>5.5</v>
      </c>
      <c r="N58" s="50"/>
      <c r="O58" s="50">
        <f t="shared" si="7"/>
        <v>5.5</v>
      </c>
    </row>
    <row r="59" spans="1:15" ht="47.25" hidden="1" outlineLevel="1">
      <c r="A59" s="5" t="s">
        <v>114</v>
      </c>
      <c r="B59" s="53" t="s">
        <v>115</v>
      </c>
      <c r="C59" s="48"/>
      <c r="D59" s="54"/>
      <c r="E59" s="50"/>
      <c r="F59" s="55"/>
      <c r="G59" s="50"/>
      <c r="H59" s="50"/>
      <c r="I59" s="50">
        <f t="shared" si="4"/>
        <v>0</v>
      </c>
      <c r="J59" s="50"/>
      <c r="K59" s="50">
        <f t="shared" si="5"/>
        <v>0</v>
      </c>
      <c r="L59" s="50"/>
      <c r="M59" s="50">
        <f t="shared" si="6"/>
        <v>0</v>
      </c>
      <c r="N59" s="50"/>
      <c r="O59" s="50">
        <f t="shared" si="7"/>
        <v>0</v>
      </c>
    </row>
    <row r="60" spans="1:15" ht="91.5" customHeight="1" collapsed="1">
      <c r="A60" s="5" t="s">
        <v>337</v>
      </c>
      <c r="B60" s="53" t="s">
        <v>116</v>
      </c>
      <c r="C60" s="48">
        <v>260.2</v>
      </c>
      <c r="D60" s="54"/>
      <c r="E60" s="50">
        <v>260.2</v>
      </c>
      <c r="F60" s="55"/>
      <c r="G60" s="50">
        <v>260.2</v>
      </c>
      <c r="H60" s="50"/>
      <c r="I60" s="50">
        <f t="shared" si="4"/>
        <v>260.2</v>
      </c>
      <c r="J60" s="50"/>
      <c r="K60" s="50">
        <f t="shared" si="5"/>
        <v>260.2</v>
      </c>
      <c r="L60" s="50"/>
      <c r="M60" s="50">
        <f t="shared" si="6"/>
        <v>260.2</v>
      </c>
      <c r="N60" s="50"/>
      <c r="O60" s="50">
        <f t="shared" si="7"/>
        <v>260.2</v>
      </c>
    </row>
    <row r="61" spans="1:15" ht="54.75" customHeight="1">
      <c r="A61" s="5" t="s">
        <v>117</v>
      </c>
      <c r="B61" s="53" t="s">
        <v>118</v>
      </c>
      <c r="C61" s="48">
        <v>8776</v>
      </c>
      <c r="D61" s="54"/>
      <c r="E61" s="50">
        <v>8776</v>
      </c>
      <c r="F61" s="55"/>
      <c r="G61" s="50">
        <v>8776</v>
      </c>
      <c r="H61" s="50"/>
      <c r="I61" s="50">
        <f t="shared" si="4"/>
        <v>8776</v>
      </c>
      <c r="J61" s="50"/>
      <c r="K61" s="50">
        <f t="shared" si="5"/>
        <v>8776</v>
      </c>
      <c r="L61" s="50"/>
      <c r="M61" s="50">
        <f t="shared" si="6"/>
        <v>8776</v>
      </c>
      <c r="N61" s="50"/>
      <c r="O61" s="50">
        <f t="shared" si="7"/>
        <v>8776</v>
      </c>
    </row>
    <row r="62" spans="1:15" ht="60" customHeight="1">
      <c r="A62" s="5" t="s">
        <v>119</v>
      </c>
      <c r="B62" s="53" t="s">
        <v>120</v>
      </c>
      <c r="C62" s="48">
        <f>SUM(C63:C72)</f>
        <v>1390.5</v>
      </c>
      <c r="D62" s="54"/>
      <c r="E62" s="50">
        <f>SUM(E63:E72)</f>
        <v>1390.5</v>
      </c>
      <c r="F62" s="55"/>
      <c r="G62" s="50">
        <f>SUM(G63:G72)</f>
        <v>1390.5</v>
      </c>
      <c r="H62" s="50"/>
      <c r="I62" s="50">
        <f t="shared" si="4"/>
        <v>1390.5</v>
      </c>
      <c r="J62" s="50"/>
      <c r="K62" s="50">
        <f t="shared" si="5"/>
        <v>1390.5</v>
      </c>
      <c r="L62" s="50"/>
      <c r="M62" s="50">
        <f t="shared" si="6"/>
        <v>1390.5</v>
      </c>
      <c r="N62" s="50"/>
      <c r="O62" s="50">
        <f t="shared" si="7"/>
        <v>1390.5</v>
      </c>
    </row>
    <row r="63" spans="1:15" ht="89.25" customHeight="1">
      <c r="A63" s="5" t="s">
        <v>121</v>
      </c>
      <c r="B63" s="53" t="s">
        <v>122</v>
      </c>
      <c r="C63" s="48">
        <v>822.8</v>
      </c>
      <c r="D63" s="54"/>
      <c r="E63" s="50">
        <v>822.8</v>
      </c>
      <c r="F63" s="55"/>
      <c r="G63" s="50">
        <v>822.8</v>
      </c>
      <c r="H63" s="50"/>
      <c r="I63" s="50">
        <f t="shared" si="4"/>
        <v>822.8</v>
      </c>
      <c r="J63" s="50"/>
      <c r="K63" s="50">
        <f t="shared" si="5"/>
        <v>822.8</v>
      </c>
      <c r="L63" s="50"/>
      <c r="M63" s="50">
        <f t="shared" si="6"/>
        <v>822.8</v>
      </c>
      <c r="N63" s="50"/>
      <c r="O63" s="50">
        <f t="shared" si="7"/>
        <v>822.8</v>
      </c>
    </row>
    <row r="64" spans="1:15" ht="138" customHeight="1">
      <c r="A64" s="5" t="s">
        <v>123</v>
      </c>
      <c r="B64" s="53" t="s">
        <v>379</v>
      </c>
      <c r="C64" s="48">
        <v>109.7</v>
      </c>
      <c r="D64" s="54"/>
      <c r="E64" s="50">
        <v>109.7</v>
      </c>
      <c r="F64" s="55"/>
      <c r="G64" s="50">
        <v>109.7</v>
      </c>
      <c r="H64" s="50"/>
      <c r="I64" s="50">
        <f t="shared" si="4"/>
        <v>109.7</v>
      </c>
      <c r="J64" s="50"/>
      <c r="K64" s="50">
        <f t="shared" si="5"/>
        <v>109.7</v>
      </c>
      <c r="L64" s="50"/>
      <c r="M64" s="50">
        <f t="shared" si="6"/>
        <v>109.7</v>
      </c>
      <c r="N64" s="50"/>
      <c r="O64" s="50">
        <f t="shared" si="7"/>
        <v>109.7</v>
      </c>
    </row>
    <row r="65" spans="1:15" ht="63" hidden="1" outlineLevel="1">
      <c r="A65" s="5" t="s">
        <v>124</v>
      </c>
      <c r="B65" s="53" t="s">
        <v>125</v>
      </c>
      <c r="C65" s="48"/>
      <c r="D65" s="54"/>
      <c r="E65" s="50"/>
      <c r="F65" s="55"/>
      <c r="G65" s="50"/>
      <c r="H65" s="50"/>
      <c r="I65" s="50">
        <f t="shared" si="4"/>
        <v>0</v>
      </c>
      <c r="J65" s="50"/>
      <c r="K65" s="50">
        <f t="shared" si="5"/>
        <v>0</v>
      </c>
      <c r="L65" s="50"/>
      <c r="M65" s="50">
        <f t="shared" si="6"/>
        <v>0</v>
      </c>
      <c r="N65" s="50"/>
      <c r="O65" s="50">
        <f t="shared" si="7"/>
        <v>0</v>
      </c>
    </row>
    <row r="66" spans="1:15" ht="52.5" customHeight="1" hidden="1" outlineLevel="1">
      <c r="A66" s="5" t="s">
        <v>126</v>
      </c>
      <c r="B66" s="53" t="s">
        <v>127</v>
      </c>
      <c r="C66" s="48"/>
      <c r="D66" s="54"/>
      <c r="E66" s="50"/>
      <c r="F66" s="55"/>
      <c r="G66" s="50"/>
      <c r="H66" s="50"/>
      <c r="I66" s="50">
        <f t="shared" si="4"/>
        <v>0</v>
      </c>
      <c r="J66" s="50"/>
      <c r="K66" s="50">
        <f t="shared" si="5"/>
        <v>0</v>
      </c>
      <c r="L66" s="50"/>
      <c r="M66" s="50">
        <f t="shared" si="6"/>
        <v>0</v>
      </c>
      <c r="N66" s="50"/>
      <c r="O66" s="50">
        <f t="shared" si="7"/>
        <v>0</v>
      </c>
    </row>
    <row r="67" spans="1:15" ht="78" customHeight="1" collapsed="1">
      <c r="A67" s="5" t="s">
        <v>128</v>
      </c>
      <c r="B67" s="53" t="s">
        <v>129</v>
      </c>
      <c r="C67" s="48">
        <v>90</v>
      </c>
      <c r="D67" s="54"/>
      <c r="E67" s="50">
        <v>90</v>
      </c>
      <c r="F67" s="55"/>
      <c r="G67" s="50">
        <v>90</v>
      </c>
      <c r="H67" s="50"/>
      <c r="I67" s="50">
        <f t="shared" si="4"/>
        <v>90</v>
      </c>
      <c r="J67" s="50"/>
      <c r="K67" s="50">
        <f t="shared" si="5"/>
        <v>90</v>
      </c>
      <c r="L67" s="50"/>
      <c r="M67" s="50">
        <f t="shared" si="6"/>
        <v>90</v>
      </c>
      <c r="N67" s="50"/>
      <c r="O67" s="50">
        <f t="shared" si="7"/>
        <v>90</v>
      </c>
    </row>
    <row r="68" spans="1:15" ht="66" customHeight="1">
      <c r="A68" s="5" t="s">
        <v>130</v>
      </c>
      <c r="B68" s="53" t="s">
        <v>131</v>
      </c>
      <c r="C68" s="48">
        <v>33</v>
      </c>
      <c r="D68" s="54"/>
      <c r="E68" s="50">
        <v>33</v>
      </c>
      <c r="F68" s="55"/>
      <c r="G68" s="50">
        <v>33</v>
      </c>
      <c r="H68" s="50"/>
      <c r="I68" s="50">
        <f t="shared" si="4"/>
        <v>33</v>
      </c>
      <c r="J68" s="50"/>
      <c r="K68" s="50">
        <f t="shared" si="5"/>
        <v>33</v>
      </c>
      <c r="L68" s="50"/>
      <c r="M68" s="50">
        <f t="shared" si="6"/>
        <v>33</v>
      </c>
      <c r="N68" s="50"/>
      <c r="O68" s="50">
        <f t="shared" si="7"/>
        <v>33</v>
      </c>
    </row>
    <row r="69" spans="1:15" ht="87.75" customHeight="1">
      <c r="A69" s="5" t="s">
        <v>132</v>
      </c>
      <c r="B69" s="53" t="s">
        <v>325</v>
      </c>
      <c r="C69" s="48">
        <v>107.5</v>
      </c>
      <c r="D69" s="54"/>
      <c r="E69" s="50">
        <v>107.5</v>
      </c>
      <c r="F69" s="55"/>
      <c r="G69" s="50">
        <v>107.5</v>
      </c>
      <c r="H69" s="50"/>
      <c r="I69" s="50">
        <f t="shared" si="4"/>
        <v>107.5</v>
      </c>
      <c r="J69" s="50"/>
      <c r="K69" s="50">
        <f t="shared" si="5"/>
        <v>107.5</v>
      </c>
      <c r="L69" s="50"/>
      <c r="M69" s="50">
        <f t="shared" si="6"/>
        <v>107.5</v>
      </c>
      <c r="N69" s="50"/>
      <c r="O69" s="50">
        <f t="shared" si="7"/>
        <v>107.5</v>
      </c>
    </row>
    <row r="70" spans="1:15" ht="74.25" customHeight="1">
      <c r="A70" s="5" t="s">
        <v>133</v>
      </c>
      <c r="B70" s="53" t="s">
        <v>326</v>
      </c>
      <c r="C70" s="48">
        <v>36.2</v>
      </c>
      <c r="D70" s="54"/>
      <c r="E70" s="50">
        <v>36.2</v>
      </c>
      <c r="F70" s="55"/>
      <c r="G70" s="50">
        <v>36.2</v>
      </c>
      <c r="H70" s="50"/>
      <c r="I70" s="50">
        <f t="shared" si="4"/>
        <v>36.2</v>
      </c>
      <c r="J70" s="50"/>
      <c r="K70" s="50">
        <f t="shared" si="5"/>
        <v>36.2</v>
      </c>
      <c r="L70" s="50"/>
      <c r="M70" s="50">
        <f t="shared" si="6"/>
        <v>36.2</v>
      </c>
      <c r="N70" s="50"/>
      <c r="O70" s="50">
        <f t="shared" si="7"/>
        <v>36.2</v>
      </c>
    </row>
    <row r="71" spans="1:15" ht="69" customHeight="1">
      <c r="A71" s="5" t="s">
        <v>134</v>
      </c>
      <c r="B71" s="53" t="s">
        <v>135</v>
      </c>
      <c r="C71" s="48">
        <v>191.3</v>
      </c>
      <c r="D71" s="54"/>
      <c r="E71" s="50">
        <v>191.3</v>
      </c>
      <c r="F71" s="55"/>
      <c r="G71" s="50">
        <v>191.3</v>
      </c>
      <c r="H71" s="50"/>
      <c r="I71" s="50">
        <f t="shared" si="4"/>
        <v>191.3</v>
      </c>
      <c r="J71" s="50"/>
      <c r="K71" s="50">
        <f t="shared" si="5"/>
        <v>191.3</v>
      </c>
      <c r="L71" s="50"/>
      <c r="M71" s="50">
        <f t="shared" si="6"/>
        <v>191.3</v>
      </c>
      <c r="N71" s="50"/>
      <c r="O71" s="50">
        <f t="shared" si="7"/>
        <v>191.3</v>
      </c>
    </row>
    <row r="72" spans="1:15" ht="51" customHeight="1" hidden="1" outlineLevel="1">
      <c r="A72" s="5" t="s">
        <v>136</v>
      </c>
      <c r="B72" s="53" t="s">
        <v>234</v>
      </c>
      <c r="C72" s="48"/>
      <c r="D72" s="54"/>
      <c r="E72" s="50"/>
      <c r="F72" s="55"/>
      <c r="G72" s="50"/>
      <c r="H72" s="50"/>
      <c r="I72" s="50"/>
      <c r="J72" s="50"/>
      <c r="K72" s="50"/>
      <c r="L72" s="50"/>
      <c r="M72" s="50"/>
      <c r="N72" s="50"/>
      <c r="O72" s="50"/>
    </row>
    <row r="73" spans="1:15" s="33" customFormat="1" ht="24" customHeight="1" collapsed="1">
      <c r="A73" s="4" t="s">
        <v>137</v>
      </c>
      <c r="B73" s="46" t="s">
        <v>138</v>
      </c>
      <c r="C73" s="42">
        <v>482</v>
      </c>
      <c r="D73" s="43"/>
      <c r="E73" s="44">
        <v>482</v>
      </c>
      <c r="F73" s="45"/>
      <c r="G73" s="44">
        <f>G74+G75</f>
        <v>482</v>
      </c>
      <c r="H73" s="44">
        <f>H74+H75</f>
        <v>1000</v>
      </c>
      <c r="I73" s="44">
        <f>G73+H73</f>
        <v>1482</v>
      </c>
      <c r="J73" s="44">
        <f>J74+J75</f>
        <v>0</v>
      </c>
      <c r="K73" s="44">
        <f>I73+J73</f>
        <v>1482</v>
      </c>
      <c r="L73" s="44">
        <f>L74+L75</f>
        <v>0</v>
      </c>
      <c r="M73" s="44">
        <f>K73+L73</f>
        <v>1482</v>
      </c>
      <c r="N73" s="44">
        <f>N74+N75</f>
        <v>0</v>
      </c>
      <c r="O73" s="44">
        <f>M73+N73</f>
        <v>1482</v>
      </c>
    </row>
    <row r="74" spans="1:15" s="33" customFormat="1" ht="36" customHeight="1">
      <c r="A74" s="5" t="s">
        <v>343</v>
      </c>
      <c r="B74" s="53" t="s">
        <v>345</v>
      </c>
      <c r="C74" s="48"/>
      <c r="D74" s="54"/>
      <c r="E74" s="50"/>
      <c r="F74" s="55"/>
      <c r="G74" s="50"/>
      <c r="H74" s="50">
        <v>1000</v>
      </c>
      <c r="I74" s="50">
        <f>G74+H74</f>
        <v>1000</v>
      </c>
      <c r="J74" s="50"/>
      <c r="K74" s="50">
        <f>I74+J74</f>
        <v>1000</v>
      </c>
      <c r="L74" s="50"/>
      <c r="M74" s="50">
        <f>K74+L74</f>
        <v>1000</v>
      </c>
      <c r="N74" s="50"/>
      <c r="O74" s="50">
        <f>M74+N74</f>
        <v>1000</v>
      </c>
    </row>
    <row r="75" spans="1:15" s="33" customFormat="1" ht="39" customHeight="1">
      <c r="A75" s="5" t="s">
        <v>344</v>
      </c>
      <c r="B75" s="53" t="s">
        <v>345</v>
      </c>
      <c r="C75" s="48"/>
      <c r="D75" s="54"/>
      <c r="E75" s="50"/>
      <c r="F75" s="55"/>
      <c r="G75" s="50">
        <v>482</v>
      </c>
      <c r="H75" s="50"/>
      <c r="I75" s="50">
        <f>G75+H75</f>
        <v>482</v>
      </c>
      <c r="J75" s="50"/>
      <c r="K75" s="50">
        <f>I75+J75</f>
        <v>482</v>
      </c>
      <c r="L75" s="50"/>
      <c r="M75" s="50">
        <f>K75+L75</f>
        <v>482</v>
      </c>
      <c r="N75" s="50"/>
      <c r="O75" s="50">
        <f>M75+N75</f>
        <v>482</v>
      </c>
    </row>
    <row r="76" spans="1:15" s="33" customFormat="1" ht="47.25" hidden="1" outlineLevel="1">
      <c r="A76" s="4" t="s">
        <v>346</v>
      </c>
      <c r="B76" s="46" t="s">
        <v>347</v>
      </c>
      <c r="C76" s="48"/>
      <c r="D76" s="54"/>
      <c r="E76" s="50"/>
      <c r="F76" s="55"/>
      <c r="G76" s="50"/>
      <c r="H76" s="50"/>
      <c r="I76" s="50"/>
      <c r="J76" s="50"/>
      <c r="K76" s="50"/>
      <c r="L76" s="50"/>
      <c r="M76" s="50"/>
      <c r="N76" s="50"/>
      <c r="O76" s="50"/>
    </row>
    <row r="77" spans="1:15" s="33" customFormat="1" ht="15.75" hidden="1" outlineLevel="1">
      <c r="A77" s="5"/>
      <c r="B77" s="53"/>
      <c r="C77" s="48"/>
      <c r="D77" s="54"/>
      <c r="E77" s="50"/>
      <c r="F77" s="55"/>
      <c r="G77" s="50"/>
      <c r="H77" s="50"/>
      <c r="I77" s="50"/>
      <c r="J77" s="50"/>
      <c r="K77" s="50"/>
      <c r="L77" s="50"/>
      <c r="M77" s="50"/>
      <c r="N77" s="50"/>
      <c r="O77" s="50"/>
    </row>
    <row r="78" spans="1:15" s="33" customFormat="1" ht="42" customHeight="1" collapsed="1">
      <c r="A78" s="4" t="s">
        <v>340</v>
      </c>
      <c r="B78" s="46" t="s">
        <v>341</v>
      </c>
      <c r="C78" s="42"/>
      <c r="D78" s="43"/>
      <c r="E78" s="44"/>
      <c r="F78" s="45"/>
      <c r="G78" s="44">
        <f>G79</f>
        <v>0</v>
      </c>
      <c r="H78" s="44">
        <f>H79</f>
        <v>-2671.62</v>
      </c>
      <c r="I78" s="44">
        <f>G78+H78</f>
        <v>-2671.62</v>
      </c>
      <c r="J78" s="44">
        <f>J79</f>
        <v>0</v>
      </c>
      <c r="K78" s="44">
        <f>I78+J78</f>
        <v>-2671.62</v>
      </c>
      <c r="L78" s="44">
        <f>L79</f>
        <v>0</v>
      </c>
      <c r="M78" s="44">
        <f>K78+L78</f>
        <v>-2671.62</v>
      </c>
      <c r="N78" s="44">
        <f>N79</f>
        <v>0</v>
      </c>
      <c r="O78" s="44">
        <f aca="true" t="shared" si="8" ref="O78:O92">M78+N78</f>
        <v>-2671.62</v>
      </c>
    </row>
    <row r="79" spans="1:15" s="33" customFormat="1" ht="36" customHeight="1">
      <c r="A79" s="5" t="s">
        <v>139</v>
      </c>
      <c r="B79" s="53" t="s">
        <v>342</v>
      </c>
      <c r="C79" s="48"/>
      <c r="D79" s="54"/>
      <c r="E79" s="50"/>
      <c r="F79" s="55"/>
      <c r="G79" s="50"/>
      <c r="H79" s="50">
        <v>-2671.62</v>
      </c>
      <c r="I79" s="50">
        <f>G79+H79</f>
        <v>-2671.62</v>
      </c>
      <c r="J79" s="50"/>
      <c r="K79" s="50">
        <f>I79+J79</f>
        <v>-2671.62</v>
      </c>
      <c r="L79" s="50"/>
      <c r="M79" s="50">
        <f>K79+L79</f>
        <v>-2671.62</v>
      </c>
      <c r="N79" s="50"/>
      <c r="O79" s="50">
        <f t="shared" si="8"/>
        <v>-2671.62</v>
      </c>
    </row>
    <row r="80" spans="1:15" s="33" customFormat="1" ht="21" customHeight="1">
      <c r="A80" s="4" t="s">
        <v>140</v>
      </c>
      <c r="B80" s="46" t="s">
        <v>141</v>
      </c>
      <c r="C80" s="42">
        <f aca="true" t="shared" si="9" ref="C80:I80">C81+C85+C110+C145</f>
        <v>2123269.9</v>
      </c>
      <c r="D80" s="42">
        <f t="shared" si="9"/>
        <v>206984.30000000005</v>
      </c>
      <c r="E80" s="44">
        <f t="shared" si="9"/>
        <v>2575253.52</v>
      </c>
      <c r="F80" s="59">
        <f t="shared" si="9"/>
        <v>-95097.4</v>
      </c>
      <c r="G80" s="44">
        <f t="shared" si="9"/>
        <v>2575253.52</v>
      </c>
      <c r="H80" s="44">
        <f t="shared" si="9"/>
        <v>-188792.3</v>
      </c>
      <c r="I80" s="44">
        <f t="shared" si="9"/>
        <v>2386461.2199999997</v>
      </c>
      <c r="J80" s="44">
        <f>J81+J85+J110+J145</f>
        <v>692.058</v>
      </c>
      <c r="K80" s="44">
        <f>K81+K85+K110+K145</f>
        <v>2387153.278</v>
      </c>
      <c r="L80" s="44">
        <f>L81+L85+L110+L145</f>
        <v>-88088.16</v>
      </c>
      <c r="M80" s="44">
        <f>M81+M85+M110+M145</f>
        <v>2299065.118</v>
      </c>
      <c r="N80" s="44">
        <f>N81+N85+N110+N145</f>
        <v>-4464.129999999999</v>
      </c>
      <c r="O80" s="44">
        <f t="shared" si="8"/>
        <v>2294600.988</v>
      </c>
    </row>
    <row r="81" spans="1:15" s="33" customFormat="1" ht="38.25" customHeight="1">
      <c r="A81" s="4" t="s">
        <v>142</v>
      </c>
      <c r="B81" s="46" t="s">
        <v>143</v>
      </c>
      <c r="C81" s="42">
        <f>C82+C83+C84</f>
        <v>1114148.6</v>
      </c>
      <c r="D81" s="42">
        <f>D82+D83+D84</f>
        <v>400.4</v>
      </c>
      <c r="E81" s="44">
        <f>E82+E83+E84</f>
        <v>1114549</v>
      </c>
      <c r="F81" s="59">
        <f>F82+F83+F84</f>
        <v>0</v>
      </c>
      <c r="G81" s="44">
        <f>G82+G83+G84</f>
        <v>1114549</v>
      </c>
      <c r="H81" s="44">
        <f>H82+H84</f>
        <v>0</v>
      </c>
      <c r="I81" s="44">
        <f>I82+I83+I84</f>
        <v>1114549</v>
      </c>
      <c r="J81" s="44">
        <f>J82+J84</f>
        <v>0</v>
      </c>
      <c r="K81" s="44">
        <f>K82+K83+K84</f>
        <v>1114549</v>
      </c>
      <c r="L81" s="44">
        <f>L82+L84</f>
        <v>0</v>
      </c>
      <c r="M81" s="44">
        <f>M82+M83+M84</f>
        <v>1114549</v>
      </c>
      <c r="N81" s="44">
        <f>N82+N84</f>
        <v>0</v>
      </c>
      <c r="O81" s="44">
        <f t="shared" si="8"/>
        <v>1114549</v>
      </c>
    </row>
    <row r="82" spans="1:15" ht="70.5" customHeight="1">
      <c r="A82" s="5" t="s">
        <v>144</v>
      </c>
      <c r="B82" s="53" t="s">
        <v>145</v>
      </c>
      <c r="C82" s="54">
        <v>186922.6</v>
      </c>
      <c r="D82" s="54">
        <v>-665.6</v>
      </c>
      <c r="E82" s="50">
        <f>C82+D82</f>
        <v>186257</v>
      </c>
      <c r="F82" s="55"/>
      <c r="G82" s="50">
        <f>E82+F82</f>
        <v>186257</v>
      </c>
      <c r="H82" s="50"/>
      <c r="I82" s="50">
        <f>G82+H82</f>
        <v>186257</v>
      </c>
      <c r="J82" s="50"/>
      <c r="K82" s="50">
        <f>I82+J82</f>
        <v>186257</v>
      </c>
      <c r="L82" s="50"/>
      <c r="M82" s="50">
        <f>K82+L82</f>
        <v>186257</v>
      </c>
      <c r="N82" s="50"/>
      <c r="O82" s="50">
        <f t="shared" si="8"/>
        <v>186257</v>
      </c>
    </row>
    <row r="83" spans="1:15" ht="36" customHeight="1" hidden="1" outlineLevel="1">
      <c r="A83" s="5" t="s">
        <v>146</v>
      </c>
      <c r="B83" s="53" t="s">
        <v>147</v>
      </c>
      <c r="C83" s="54"/>
      <c r="D83" s="54"/>
      <c r="E83" s="50"/>
      <c r="F83" s="55"/>
      <c r="G83" s="50"/>
      <c r="H83" s="50"/>
      <c r="I83" s="50"/>
      <c r="J83" s="50"/>
      <c r="K83" s="50"/>
      <c r="L83" s="50"/>
      <c r="M83" s="50"/>
      <c r="N83" s="50"/>
      <c r="O83" s="50">
        <f t="shared" si="8"/>
        <v>0</v>
      </c>
    </row>
    <row r="84" spans="1:15" ht="45" customHeight="1" collapsed="1">
      <c r="A84" s="5" t="s">
        <v>148</v>
      </c>
      <c r="B84" s="53" t="s">
        <v>149</v>
      </c>
      <c r="C84" s="54">
        <v>927226</v>
      </c>
      <c r="D84" s="54">
        <v>1066</v>
      </c>
      <c r="E84" s="50">
        <f>C84+D84</f>
        <v>928292</v>
      </c>
      <c r="F84" s="55"/>
      <c r="G84" s="50">
        <f>E84+F84</f>
        <v>928292</v>
      </c>
      <c r="H84" s="50"/>
      <c r="I84" s="50">
        <f>G84+H84</f>
        <v>928292</v>
      </c>
      <c r="J84" s="50"/>
      <c r="K84" s="50">
        <f>I84+J84</f>
        <v>928292</v>
      </c>
      <c r="L84" s="50"/>
      <c r="M84" s="50">
        <f>K84+L84</f>
        <v>928292</v>
      </c>
      <c r="N84" s="50"/>
      <c r="O84" s="50">
        <f t="shared" si="8"/>
        <v>928292</v>
      </c>
    </row>
    <row r="85" spans="1:15" s="33" customFormat="1" ht="57" customHeight="1">
      <c r="A85" s="4" t="s">
        <v>150</v>
      </c>
      <c r="B85" s="46" t="s">
        <v>151</v>
      </c>
      <c r="C85" s="42">
        <f>C89+C98+C90+C91</f>
        <v>611267</v>
      </c>
      <c r="D85" s="42">
        <f>D89+D98+D90+D91</f>
        <v>-482674.6</v>
      </c>
      <c r="E85" s="44">
        <f>E89+E98+E90+E91+E93+E92</f>
        <v>358664.5</v>
      </c>
      <c r="F85" s="59">
        <f>F89+F90+F91+F92+F93+F98</f>
        <v>-69656.9</v>
      </c>
      <c r="G85" s="44">
        <f>G89+G98+G90+G91+G93+G92</f>
        <v>358664.5</v>
      </c>
      <c r="H85" s="44">
        <f>H88+H89+H90+H91+H92+H93+H98</f>
        <v>-69010.7</v>
      </c>
      <c r="I85" s="44">
        <f>I88+I89+I98+I90+I91+I93+I92</f>
        <v>289653.79999999993</v>
      </c>
      <c r="J85" s="44">
        <f>J88+J89+J90+J91+J92+J93+J98</f>
        <v>0</v>
      </c>
      <c r="K85" s="44">
        <f>K88+K89+K98+K90+K91+K93+K92</f>
        <v>289653.79999999993</v>
      </c>
      <c r="L85" s="44">
        <f>L88+L89+L90+L91+L92+L93+L98+L97</f>
        <v>-88088.16</v>
      </c>
      <c r="M85" s="44">
        <f>M88+M89+M98+M90+M91+M93+M92+M97</f>
        <v>201565.63999999998</v>
      </c>
      <c r="N85" s="44">
        <f>N86+N87+N88+N89+N90+N91+N92+N93+N98+N97</f>
        <v>9949.070000000002</v>
      </c>
      <c r="O85" s="44">
        <f t="shared" si="8"/>
        <v>211514.71</v>
      </c>
    </row>
    <row r="86" spans="1:15" s="33" customFormat="1" ht="40.5" customHeight="1">
      <c r="A86" s="12" t="s">
        <v>385</v>
      </c>
      <c r="B86" s="60" t="s">
        <v>388</v>
      </c>
      <c r="C86" s="42"/>
      <c r="D86" s="42"/>
      <c r="E86" s="44"/>
      <c r="F86" s="59"/>
      <c r="G86" s="44"/>
      <c r="H86" s="44"/>
      <c r="I86" s="44"/>
      <c r="J86" s="44"/>
      <c r="K86" s="44"/>
      <c r="L86" s="44"/>
      <c r="M86" s="44"/>
      <c r="N86" s="50">
        <v>5218.56</v>
      </c>
      <c r="O86" s="50">
        <f t="shared" si="8"/>
        <v>5218.56</v>
      </c>
    </row>
    <row r="87" spans="1:15" s="33" customFormat="1" ht="66" customHeight="1">
      <c r="A87" s="12" t="s">
        <v>386</v>
      </c>
      <c r="B87" s="60" t="s">
        <v>387</v>
      </c>
      <c r="C87" s="42"/>
      <c r="D87" s="42"/>
      <c r="E87" s="44"/>
      <c r="F87" s="59"/>
      <c r="G87" s="44"/>
      <c r="H87" s="44"/>
      <c r="I87" s="44"/>
      <c r="J87" s="44"/>
      <c r="K87" s="44"/>
      <c r="L87" s="44"/>
      <c r="M87" s="44"/>
      <c r="N87" s="50">
        <v>285.59</v>
      </c>
      <c r="O87" s="50">
        <f t="shared" si="8"/>
        <v>285.59</v>
      </c>
    </row>
    <row r="88" spans="1:15" s="33" customFormat="1" ht="64.5" customHeight="1">
      <c r="A88" s="12" t="s">
        <v>352</v>
      </c>
      <c r="B88" s="60" t="s">
        <v>353</v>
      </c>
      <c r="C88" s="42"/>
      <c r="D88" s="42"/>
      <c r="E88" s="44"/>
      <c r="F88" s="59"/>
      <c r="G88" s="50">
        <v>0</v>
      </c>
      <c r="H88" s="50">
        <v>646.2</v>
      </c>
      <c r="I88" s="50">
        <f>G88+H88</f>
        <v>646.2</v>
      </c>
      <c r="J88" s="50"/>
      <c r="K88" s="50">
        <f>I88+J88</f>
        <v>646.2</v>
      </c>
      <c r="L88" s="50"/>
      <c r="M88" s="50">
        <f>K88+L88</f>
        <v>646.2</v>
      </c>
      <c r="N88" s="50"/>
      <c r="O88" s="50">
        <f t="shared" si="8"/>
        <v>646.2</v>
      </c>
    </row>
    <row r="89" spans="1:15" s="34" customFormat="1" ht="51.75" customHeight="1">
      <c r="A89" s="12" t="s">
        <v>302</v>
      </c>
      <c r="B89" s="60" t="s">
        <v>303</v>
      </c>
      <c r="C89" s="61">
        <v>496997</v>
      </c>
      <c r="D89" s="61">
        <v>-496997</v>
      </c>
      <c r="E89" s="50">
        <v>53530</v>
      </c>
      <c r="F89" s="62"/>
      <c r="G89" s="50">
        <f>E89+F89</f>
        <v>53530</v>
      </c>
      <c r="H89" s="62"/>
      <c r="I89" s="50">
        <f>G89+H89</f>
        <v>53530</v>
      </c>
      <c r="J89" s="62"/>
      <c r="K89" s="50">
        <f>I89+J89</f>
        <v>53530</v>
      </c>
      <c r="L89" s="62"/>
      <c r="M89" s="50">
        <f>K89+L89</f>
        <v>53530</v>
      </c>
      <c r="N89" s="62"/>
      <c r="O89" s="50">
        <f t="shared" si="8"/>
        <v>53530</v>
      </c>
    </row>
    <row r="90" spans="1:15" s="34" customFormat="1" ht="46.5" customHeight="1">
      <c r="A90" s="12" t="s">
        <v>244</v>
      </c>
      <c r="B90" s="63" t="s">
        <v>245</v>
      </c>
      <c r="C90" s="48"/>
      <c r="D90" s="48">
        <v>385</v>
      </c>
      <c r="E90" s="50">
        <f>C90+D90</f>
        <v>385</v>
      </c>
      <c r="F90" s="50">
        <v>-1</v>
      </c>
      <c r="G90" s="50">
        <v>385</v>
      </c>
      <c r="H90" s="50">
        <v>-1</v>
      </c>
      <c r="I90" s="50">
        <f>G90+H90</f>
        <v>384</v>
      </c>
      <c r="J90" s="50"/>
      <c r="K90" s="50">
        <f>I90+J90</f>
        <v>384</v>
      </c>
      <c r="L90" s="50"/>
      <c r="M90" s="50">
        <f>K90+L90</f>
        <v>384</v>
      </c>
      <c r="N90" s="50"/>
      <c r="O90" s="50">
        <f t="shared" si="8"/>
        <v>384</v>
      </c>
    </row>
    <row r="91" spans="1:15" s="34" customFormat="1" ht="69.75" customHeight="1">
      <c r="A91" s="12" t="s">
        <v>256</v>
      </c>
      <c r="B91" s="63" t="s">
        <v>246</v>
      </c>
      <c r="C91" s="48"/>
      <c r="D91" s="48">
        <v>30000</v>
      </c>
      <c r="E91" s="50">
        <v>20000</v>
      </c>
      <c r="F91" s="50">
        <v>-20000</v>
      </c>
      <c r="G91" s="50">
        <v>20000</v>
      </c>
      <c r="H91" s="50">
        <v>-20000</v>
      </c>
      <c r="I91" s="50">
        <f>G91+H91</f>
        <v>0</v>
      </c>
      <c r="J91" s="50"/>
      <c r="K91" s="50">
        <f>I91+J91</f>
        <v>0</v>
      </c>
      <c r="L91" s="50"/>
      <c r="M91" s="50">
        <f>K91+L91</f>
        <v>0</v>
      </c>
      <c r="N91" s="50"/>
      <c r="O91" s="50">
        <f t="shared" si="8"/>
        <v>0</v>
      </c>
    </row>
    <row r="92" spans="1:15" s="34" customFormat="1" ht="72.75" customHeight="1">
      <c r="A92" s="12" t="s">
        <v>289</v>
      </c>
      <c r="B92" s="63" t="s">
        <v>290</v>
      </c>
      <c r="C92" s="48"/>
      <c r="D92" s="48"/>
      <c r="E92" s="50">
        <v>26542.1</v>
      </c>
      <c r="F92" s="50"/>
      <c r="G92" s="50">
        <f>E92+F92</f>
        <v>26542.1</v>
      </c>
      <c r="H92" s="50"/>
      <c r="I92" s="50">
        <f>G92+H92</f>
        <v>26542.1</v>
      </c>
      <c r="J92" s="50"/>
      <c r="K92" s="50">
        <f>I92+J92</f>
        <v>26542.1</v>
      </c>
      <c r="L92" s="50"/>
      <c r="M92" s="50">
        <f>K92+L92</f>
        <v>26542.1</v>
      </c>
      <c r="N92" s="50"/>
      <c r="O92" s="50">
        <f t="shared" si="8"/>
        <v>26542.1</v>
      </c>
    </row>
    <row r="93" spans="1:15" s="34" customFormat="1" ht="120" customHeight="1">
      <c r="A93" s="12" t="s">
        <v>318</v>
      </c>
      <c r="B93" s="63" t="s">
        <v>380</v>
      </c>
      <c r="C93" s="48"/>
      <c r="D93" s="48"/>
      <c r="E93" s="50">
        <f>E95+E96</f>
        <v>160000</v>
      </c>
      <c r="F93" s="50"/>
      <c r="G93" s="50">
        <f>G95+G96</f>
        <v>160000</v>
      </c>
      <c r="H93" s="50"/>
      <c r="I93" s="50">
        <f>I95+I96</f>
        <v>160000</v>
      </c>
      <c r="J93" s="50"/>
      <c r="K93" s="50">
        <f>K95+K96</f>
        <v>160000</v>
      </c>
      <c r="L93" s="50">
        <f>L95+L96</f>
        <v>-100000</v>
      </c>
      <c r="M93" s="50">
        <f>M95+M96</f>
        <v>60000</v>
      </c>
      <c r="N93" s="50">
        <f>N95+N96</f>
        <v>0</v>
      </c>
      <c r="O93" s="50">
        <f>O95+O96</f>
        <v>60000</v>
      </c>
    </row>
    <row r="94" spans="1:15" s="34" customFormat="1" ht="21" customHeight="1">
      <c r="A94" s="12"/>
      <c r="B94" s="64" t="s">
        <v>306</v>
      </c>
      <c r="C94" s="48"/>
      <c r="D94" s="48"/>
      <c r="E94" s="50"/>
      <c r="F94" s="50"/>
      <c r="G94" s="50"/>
      <c r="H94" s="50"/>
      <c r="I94" s="50"/>
      <c r="J94" s="50"/>
      <c r="K94" s="50"/>
      <c r="L94" s="50"/>
      <c r="M94" s="50"/>
      <c r="N94" s="50"/>
      <c r="O94" s="50"/>
    </row>
    <row r="95" spans="1:15" s="34" customFormat="1" ht="92.25" customHeight="1">
      <c r="A95" s="12" t="s">
        <v>319</v>
      </c>
      <c r="B95" s="63" t="s">
        <v>381</v>
      </c>
      <c r="C95" s="48"/>
      <c r="D95" s="48"/>
      <c r="E95" s="50">
        <v>100000</v>
      </c>
      <c r="F95" s="50"/>
      <c r="G95" s="50">
        <f>E95</f>
        <v>100000</v>
      </c>
      <c r="H95" s="50"/>
      <c r="I95" s="50">
        <f>G95</f>
        <v>100000</v>
      </c>
      <c r="J95" s="50"/>
      <c r="K95" s="50">
        <f>I95</f>
        <v>100000</v>
      </c>
      <c r="L95" s="50">
        <v>-100000</v>
      </c>
      <c r="M95" s="50">
        <f>K95+L95</f>
        <v>0</v>
      </c>
      <c r="N95" s="50"/>
      <c r="O95" s="50">
        <f>M95+N95</f>
        <v>0</v>
      </c>
    </row>
    <row r="96" spans="1:15" s="34" customFormat="1" ht="105" customHeight="1">
      <c r="A96" s="12" t="s">
        <v>320</v>
      </c>
      <c r="B96" s="63" t="s">
        <v>14</v>
      </c>
      <c r="C96" s="48"/>
      <c r="D96" s="48"/>
      <c r="E96" s="50">
        <v>60000</v>
      </c>
      <c r="F96" s="50"/>
      <c r="G96" s="50">
        <f>E96</f>
        <v>60000</v>
      </c>
      <c r="H96" s="50"/>
      <c r="I96" s="50">
        <f>G96</f>
        <v>60000</v>
      </c>
      <c r="J96" s="50"/>
      <c r="K96" s="50">
        <f>I96</f>
        <v>60000</v>
      </c>
      <c r="L96" s="50"/>
      <c r="M96" s="50">
        <f>K96</f>
        <v>60000</v>
      </c>
      <c r="N96" s="50"/>
      <c r="O96" s="50">
        <f>M96</f>
        <v>60000</v>
      </c>
    </row>
    <row r="97" spans="1:15" s="34" customFormat="1" ht="45.75" customHeight="1">
      <c r="A97" s="12" t="s">
        <v>383</v>
      </c>
      <c r="B97" s="63" t="s">
        <v>384</v>
      </c>
      <c r="C97" s="48"/>
      <c r="D97" s="48"/>
      <c r="E97" s="50"/>
      <c r="F97" s="50"/>
      <c r="G97" s="50"/>
      <c r="H97" s="50"/>
      <c r="I97" s="50"/>
      <c r="J97" s="50"/>
      <c r="K97" s="50">
        <v>0</v>
      </c>
      <c r="L97" s="50">
        <v>9353.84</v>
      </c>
      <c r="M97" s="50">
        <f>K97+L97</f>
        <v>9353.84</v>
      </c>
      <c r="N97" s="50">
        <v>250.6</v>
      </c>
      <c r="O97" s="50">
        <f>M97+N97</f>
        <v>9604.44</v>
      </c>
    </row>
    <row r="98" spans="1:15" s="34" customFormat="1" ht="22.5" customHeight="1">
      <c r="A98" s="12" t="s">
        <v>367</v>
      </c>
      <c r="B98" s="63" t="s">
        <v>152</v>
      </c>
      <c r="C98" s="48">
        <f>SUM(C99:C106)</f>
        <v>114270</v>
      </c>
      <c r="D98" s="48">
        <f>SUM(D99:D106)</f>
        <v>-16062.599999999999</v>
      </c>
      <c r="E98" s="50">
        <f aca="true" t="shared" si="10" ref="E98:E106">C98+D98</f>
        <v>98207.4</v>
      </c>
      <c r="F98" s="48">
        <f>F99+F100+F102+F103+F104+F105+F106+F107</f>
        <v>-49655.9</v>
      </c>
      <c r="G98" s="48">
        <f>G99+G100+G102+G103+G104+G105+G106+G107</f>
        <v>98207.4</v>
      </c>
      <c r="H98" s="48">
        <f>H99+H100+H102+H103+H104+H105+H106+H107</f>
        <v>-49655.9</v>
      </c>
      <c r="I98" s="50">
        <f aca="true" t="shared" si="11" ref="I98:I107">G98+H98</f>
        <v>48551.49999999999</v>
      </c>
      <c r="J98" s="48">
        <f>J99+J100+J102+J103+J104+J105+J106+J107</f>
        <v>0</v>
      </c>
      <c r="K98" s="50">
        <f>I98+J98</f>
        <v>48551.49999999999</v>
      </c>
      <c r="L98" s="50">
        <f>SUM(L99:L107)</f>
        <v>2558</v>
      </c>
      <c r="M98" s="50">
        <f>K98+L98</f>
        <v>51109.49999999999</v>
      </c>
      <c r="N98" s="50">
        <f>SUM(N99:N109)</f>
        <v>4194.32</v>
      </c>
      <c r="O98" s="50">
        <f aca="true" t="shared" si="12" ref="O98:O143">M98+N98</f>
        <v>55303.81999999999</v>
      </c>
    </row>
    <row r="99" spans="1:15" s="34" customFormat="1" ht="93" customHeight="1">
      <c r="A99" s="12" t="s">
        <v>153</v>
      </c>
      <c r="B99" s="63" t="s">
        <v>154</v>
      </c>
      <c r="C99" s="48">
        <v>20687</v>
      </c>
      <c r="D99" s="48">
        <v>-10344</v>
      </c>
      <c r="E99" s="50">
        <f t="shared" si="10"/>
        <v>10343</v>
      </c>
      <c r="F99" s="50">
        <v>-10343</v>
      </c>
      <c r="G99" s="50">
        <v>10343</v>
      </c>
      <c r="H99" s="50">
        <v>-10343</v>
      </c>
      <c r="I99" s="50">
        <f t="shared" si="11"/>
        <v>0</v>
      </c>
      <c r="J99" s="50"/>
      <c r="K99" s="50">
        <f aca="true" t="shared" si="13" ref="K99:K107">I99+J99</f>
        <v>0</v>
      </c>
      <c r="L99" s="50"/>
      <c r="M99" s="50">
        <f aca="true" t="shared" si="14" ref="M99:M107">K99+L99</f>
        <v>0</v>
      </c>
      <c r="N99" s="50"/>
      <c r="O99" s="50">
        <f t="shared" si="12"/>
        <v>0</v>
      </c>
    </row>
    <row r="100" spans="1:15" s="34" customFormat="1" ht="117" customHeight="1">
      <c r="A100" s="12" t="s">
        <v>155</v>
      </c>
      <c r="B100" s="63" t="s">
        <v>240</v>
      </c>
      <c r="C100" s="48"/>
      <c r="D100" s="48">
        <v>13903</v>
      </c>
      <c r="E100" s="50">
        <f t="shared" si="10"/>
        <v>13903</v>
      </c>
      <c r="F100" s="50">
        <v>-4635</v>
      </c>
      <c r="G100" s="50">
        <v>13903</v>
      </c>
      <c r="H100" s="50">
        <v>-4635</v>
      </c>
      <c r="I100" s="50">
        <f t="shared" si="11"/>
        <v>9268</v>
      </c>
      <c r="J100" s="50"/>
      <c r="K100" s="50">
        <f t="shared" si="13"/>
        <v>9268</v>
      </c>
      <c r="L100" s="50"/>
      <c r="M100" s="50">
        <f t="shared" si="14"/>
        <v>9268</v>
      </c>
      <c r="N100" s="50"/>
      <c r="O100" s="50">
        <f t="shared" si="12"/>
        <v>9268</v>
      </c>
    </row>
    <row r="101" spans="1:15" s="34" customFormat="1" ht="82.5" customHeight="1">
      <c r="A101" s="12" t="s">
        <v>257</v>
      </c>
      <c r="B101" s="63" t="s">
        <v>258</v>
      </c>
      <c r="C101" s="48">
        <v>37797</v>
      </c>
      <c r="D101" s="48">
        <v>-37797</v>
      </c>
      <c r="E101" s="50">
        <f t="shared" si="10"/>
        <v>0</v>
      </c>
      <c r="F101" s="50"/>
      <c r="G101" s="50">
        <f>E101+F101</f>
        <v>0</v>
      </c>
      <c r="H101" s="50"/>
      <c r="I101" s="50">
        <f t="shared" si="11"/>
        <v>0</v>
      </c>
      <c r="J101" s="50"/>
      <c r="K101" s="50">
        <f t="shared" si="13"/>
        <v>0</v>
      </c>
      <c r="L101" s="50"/>
      <c r="M101" s="50">
        <f t="shared" si="14"/>
        <v>0</v>
      </c>
      <c r="N101" s="50"/>
      <c r="O101" s="50">
        <f t="shared" si="12"/>
        <v>0</v>
      </c>
    </row>
    <row r="102" spans="1:15" s="34" customFormat="1" ht="48" customHeight="1">
      <c r="A102" s="12" t="s">
        <v>156</v>
      </c>
      <c r="B102" s="63" t="s">
        <v>157</v>
      </c>
      <c r="C102" s="48">
        <v>2715</v>
      </c>
      <c r="D102" s="48"/>
      <c r="E102" s="50">
        <f t="shared" si="10"/>
        <v>2715</v>
      </c>
      <c r="F102" s="50">
        <v>-183</v>
      </c>
      <c r="G102" s="50">
        <v>2715</v>
      </c>
      <c r="H102" s="50">
        <v>-183</v>
      </c>
      <c r="I102" s="50">
        <f t="shared" si="11"/>
        <v>2532</v>
      </c>
      <c r="J102" s="50"/>
      <c r="K102" s="50">
        <f t="shared" si="13"/>
        <v>2532</v>
      </c>
      <c r="L102" s="50"/>
      <c r="M102" s="50">
        <f t="shared" si="14"/>
        <v>2532</v>
      </c>
      <c r="N102" s="50">
        <v>-450</v>
      </c>
      <c r="O102" s="50">
        <f t="shared" si="12"/>
        <v>2082</v>
      </c>
    </row>
    <row r="103" spans="1:15" s="34" customFormat="1" ht="81" customHeight="1">
      <c r="A103" s="12" t="s">
        <v>158</v>
      </c>
      <c r="B103" s="63" t="s">
        <v>241</v>
      </c>
      <c r="C103" s="48">
        <v>1648</v>
      </c>
      <c r="D103" s="48">
        <v>-434</v>
      </c>
      <c r="E103" s="50">
        <f t="shared" si="10"/>
        <v>1214</v>
      </c>
      <c r="F103" s="50">
        <v>-515</v>
      </c>
      <c r="G103" s="50">
        <v>1214</v>
      </c>
      <c r="H103" s="50">
        <v>-515</v>
      </c>
      <c r="I103" s="50">
        <f t="shared" si="11"/>
        <v>699</v>
      </c>
      <c r="J103" s="50"/>
      <c r="K103" s="50">
        <f t="shared" si="13"/>
        <v>699</v>
      </c>
      <c r="L103" s="50"/>
      <c r="M103" s="50">
        <f t="shared" si="14"/>
        <v>699</v>
      </c>
      <c r="N103" s="50"/>
      <c r="O103" s="50">
        <f t="shared" si="12"/>
        <v>699</v>
      </c>
    </row>
    <row r="104" spans="1:15" s="34" customFormat="1" ht="57.75" customHeight="1">
      <c r="A104" s="12" t="s">
        <v>159</v>
      </c>
      <c r="B104" s="63" t="s">
        <v>242</v>
      </c>
      <c r="C104" s="48">
        <v>33478</v>
      </c>
      <c r="D104" s="48">
        <v>18584.4</v>
      </c>
      <c r="E104" s="50">
        <f t="shared" si="10"/>
        <v>52062.4</v>
      </c>
      <c r="F104" s="50">
        <v>-33752.9</v>
      </c>
      <c r="G104" s="50">
        <v>52062.4</v>
      </c>
      <c r="H104" s="50">
        <v>-33752.9</v>
      </c>
      <c r="I104" s="50">
        <f t="shared" si="11"/>
        <v>18309.5</v>
      </c>
      <c r="J104" s="50"/>
      <c r="K104" s="50">
        <f t="shared" si="13"/>
        <v>18309.5</v>
      </c>
      <c r="L104" s="50"/>
      <c r="M104" s="50">
        <f t="shared" si="14"/>
        <v>18309.5</v>
      </c>
      <c r="N104" s="50"/>
      <c r="O104" s="50">
        <f t="shared" si="12"/>
        <v>18309.5</v>
      </c>
    </row>
    <row r="105" spans="1:15" s="34" customFormat="1" ht="75" customHeight="1">
      <c r="A105" s="12" t="s">
        <v>160</v>
      </c>
      <c r="B105" s="63" t="s">
        <v>243</v>
      </c>
      <c r="C105" s="48">
        <v>17945</v>
      </c>
      <c r="D105" s="48"/>
      <c r="E105" s="50">
        <f t="shared" si="10"/>
        <v>17945</v>
      </c>
      <c r="F105" s="50">
        <v>-1227</v>
      </c>
      <c r="G105" s="50">
        <v>17945</v>
      </c>
      <c r="H105" s="50">
        <v>-1227</v>
      </c>
      <c r="I105" s="50">
        <f t="shared" si="11"/>
        <v>16718</v>
      </c>
      <c r="J105" s="50"/>
      <c r="K105" s="50">
        <f t="shared" si="13"/>
        <v>16718</v>
      </c>
      <c r="L105" s="50"/>
      <c r="M105" s="50">
        <f t="shared" si="14"/>
        <v>16718</v>
      </c>
      <c r="N105" s="50"/>
      <c r="O105" s="50">
        <f t="shared" si="12"/>
        <v>16718</v>
      </c>
    </row>
    <row r="106" spans="1:15" s="34" customFormat="1" ht="41.25" customHeight="1">
      <c r="A106" s="12" t="s">
        <v>162</v>
      </c>
      <c r="B106" s="63" t="s">
        <v>161</v>
      </c>
      <c r="C106" s="48"/>
      <c r="D106" s="48">
        <v>25</v>
      </c>
      <c r="E106" s="50">
        <f t="shared" si="10"/>
        <v>25</v>
      </c>
      <c r="F106" s="50"/>
      <c r="G106" s="50">
        <f>E106+F106</f>
        <v>25</v>
      </c>
      <c r="H106" s="50"/>
      <c r="I106" s="50">
        <f t="shared" si="11"/>
        <v>25</v>
      </c>
      <c r="J106" s="50"/>
      <c r="K106" s="50">
        <f t="shared" si="13"/>
        <v>25</v>
      </c>
      <c r="L106" s="50"/>
      <c r="M106" s="50">
        <f t="shared" si="14"/>
        <v>25</v>
      </c>
      <c r="N106" s="50"/>
      <c r="O106" s="50">
        <f t="shared" si="12"/>
        <v>25</v>
      </c>
    </row>
    <row r="107" spans="1:15" s="34" customFormat="1" ht="60.75" customHeight="1">
      <c r="A107" s="12" t="s">
        <v>338</v>
      </c>
      <c r="B107" s="63" t="s">
        <v>339</v>
      </c>
      <c r="C107" s="48"/>
      <c r="D107" s="48"/>
      <c r="E107" s="50"/>
      <c r="F107" s="50">
        <v>1000</v>
      </c>
      <c r="G107" s="50">
        <v>0</v>
      </c>
      <c r="H107" s="50">
        <v>1000</v>
      </c>
      <c r="I107" s="50">
        <f t="shared" si="11"/>
        <v>1000</v>
      </c>
      <c r="J107" s="50"/>
      <c r="K107" s="50">
        <f t="shared" si="13"/>
        <v>1000</v>
      </c>
      <c r="L107" s="50">
        <f>2500+58</f>
        <v>2558</v>
      </c>
      <c r="M107" s="50">
        <f t="shared" si="14"/>
        <v>3558</v>
      </c>
      <c r="N107" s="50">
        <v>226</v>
      </c>
      <c r="O107" s="50">
        <f t="shared" si="12"/>
        <v>3784</v>
      </c>
    </row>
    <row r="108" spans="1:15" s="34" customFormat="1" ht="93.75" customHeight="1">
      <c r="A108" s="12" t="s">
        <v>389</v>
      </c>
      <c r="B108" s="63" t="s">
        <v>1</v>
      </c>
      <c r="C108" s="48"/>
      <c r="D108" s="48"/>
      <c r="E108" s="50"/>
      <c r="F108" s="50"/>
      <c r="G108" s="50"/>
      <c r="H108" s="50"/>
      <c r="I108" s="50"/>
      <c r="J108" s="50"/>
      <c r="K108" s="50"/>
      <c r="L108" s="50"/>
      <c r="M108" s="50"/>
      <c r="N108" s="50">
        <v>1768.32</v>
      </c>
      <c r="O108" s="50">
        <f t="shared" si="12"/>
        <v>1768.32</v>
      </c>
    </row>
    <row r="109" spans="1:15" s="34" customFormat="1" ht="84" customHeight="1">
      <c r="A109" s="12" t="s">
        <v>390</v>
      </c>
      <c r="B109" s="60" t="s">
        <v>0</v>
      </c>
      <c r="C109" s="48"/>
      <c r="D109" s="48"/>
      <c r="E109" s="50"/>
      <c r="F109" s="50"/>
      <c r="G109" s="50"/>
      <c r="H109" s="50"/>
      <c r="I109" s="50"/>
      <c r="J109" s="50"/>
      <c r="K109" s="50"/>
      <c r="L109" s="50"/>
      <c r="M109" s="50"/>
      <c r="N109" s="50">
        <v>2650</v>
      </c>
      <c r="O109" s="50">
        <f t="shared" si="12"/>
        <v>2650</v>
      </c>
    </row>
    <row r="110" spans="1:15" s="33" customFormat="1" ht="31.5">
      <c r="A110" s="4" t="s">
        <v>163</v>
      </c>
      <c r="B110" s="46" t="s">
        <v>164</v>
      </c>
      <c r="C110" s="43">
        <f>SUM(C112:C144)</f>
        <v>369538.7</v>
      </c>
      <c r="D110" s="43">
        <f>SUM(D112:D144)</f>
        <v>49039.4</v>
      </c>
      <c r="E110" s="45">
        <f>E112+E113+E114+E115+E120+E121+E122+E123+E124+E125+E126+E127+E130+E131+E132+E133+E138+E141+E142+E143+E144</f>
        <v>432334.1</v>
      </c>
      <c r="F110" s="43">
        <f>F115+F120+F121+F122+F123+F124+F125+F126+F128+F129+F130+F131+F132+F133+F138+F141+F142+F143+F144</f>
        <v>-25440.5</v>
      </c>
      <c r="G110" s="45">
        <f>G112+G113+G114+G115+G120+G121+G122+G123+G124+G125+G126+G127+G130+G131+G132+G133+G138+G141+G142+G143+G144</f>
        <v>432334.1</v>
      </c>
      <c r="H110" s="44">
        <f>H111+H112+H115+H120+H121+H122+H123+H124+H125+H126+H127+H128+H129+H130+H131+H132+H133+H138+H141+H142+H143+H144</f>
        <v>-25381.6</v>
      </c>
      <c r="I110" s="45">
        <f>I111+I112+I113+I114+I115+I120+I121+I122+I123+I124+I125+I126+I127+I130+I131+I132+I133+I138+I141+I142+I143+I144</f>
        <v>406952.5</v>
      </c>
      <c r="J110" s="44">
        <f>J111+J112+J115+J120+J121+J122+J123+J124+J125+J126+J127+J128+J129+J130+J131+J132+J133+J138+J139+J141+J142+J143+J144</f>
        <v>692.058</v>
      </c>
      <c r="K110" s="45">
        <f>K111+K112+K113+K114+K115+K120+K121+K122+K123+K124+K125+K126+K127+K130+K131+K132+K133+K138+K139+K141+K142+K143+K144</f>
        <v>407644.558</v>
      </c>
      <c r="L110" s="44">
        <f>L111+L112+L115+L120+L121+L122+L123+L124+L125+L126+L127+L128+L129+L130+L131+L132+L133+L138+L139+L141+L142+L143+L144</f>
        <v>0</v>
      </c>
      <c r="M110" s="45">
        <f>M111+M112+M113+M114+M115+M120+M121+M122+M123+M124+M125+M126+M127+M130+M131+M132+M133+M138+M139+M141+M142+M143+M144</f>
        <v>407644.558</v>
      </c>
      <c r="N110" s="44">
        <f>N111+N112+N115+N120+N121+N122+N123+N124+N125+N126+N127+N128+N129+N130+N131+N132+N133+N138+N139+N140+N141+N142+N143+N144</f>
        <v>-18842.2</v>
      </c>
      <c r="O110" s="44">
        <f t="shared" si="12"/>
        <v>388802.358</v>
      </c>
    </row>
    <row r="111" spans="1:15" s="33" customFormat="1" ht="74.25" customHeight="1">
      <c r="A111" s="12" t="s">
        <v>354</v>
      </c>
      <c r="B111" s="63" t="s">
        <v>382</v>
      </c>
      <c r="C111" s="43"/>
      <c r="D111" s="43"/>
      <c r="E111" s="45"/>
      <c r="F111" s="43"/>
      <c r="G111" s="55"/>
      <c r="H111" s="50">
        <v>7.2</v>
      </c>
      <c r="I111" s="55">
        <f>H111</f>
        <v>7.2</v>
      </c>
      <c r="J111" s="50"/>
      <c r="K111" s="55">
        <f>I111</f>
        <v>7.2</v>
      </c>
      <c r="L111" s="50"/>
      <c r="M111" s="55">
        <f>K111</f>
        <v>7.2</v>
      </c>
      <c r="N111" s="50"/>
      <c r="O111" s="50">
        <f t="shared" si="12"/>
        <v>7.2</v>
      </c>
    </row>
    <row r="112" spans="1:15" s="34" customFormat="1" ht="58.5" customHeight="1">
      <c r="A112" s="12" t="s">
        <v>165</v>
      </c>
      <c r="B112" s="63" t="s">
        <v>166</v>
      </c>
      <c r="C112" s="48">
        <v>9825</v>
      </c>
      <c r="D112" s="48">
        <v>711</v>
      </c>
      <c r="E112" s="50">
        <f>C112+D112</f>
        <v>10536</v>
      </c>
      <c r="F112" s="50"/>
      <c r="G112" s="50">
        <f aca="true" t="shared" si="15" ref="G112:G127">E112+F112</f>
        <v>10536</v>
      </c>
      <c r="H112" s="50"/>
      <c r="I112" s="50">
        <f>G112+H112</f>
        <v>10536</v>
      </c>
      <c r="J112" s="50"/>
      <c r="K112" s="50">
        <f>I112+J112</f>
        <v>10536</v>
      </c>
      <c r="L112" s="50"/>
      <c r="M112" s="50">
        <f>K112+L112</f>
        <v>10536</v>
      </c>
      <c r="N112" s="50"/>
      <c r="O112" s="50">
        <f t="shared" si="12"/>
        <v>10536</v>
      </c>
    </row>
    <row r="113" spans="1:15" s="34" customFormat="1" ht="107.25" customHeight="1" outlineLevel="1">
      <c r="A113" s="12" t="s">
        <v>167</v>
      </c>
      <c r="B113" s="63" t="s">
        <v>277</v>
      </c>
      <c r="C113" s="48"/>
      <c r="D113" s="48">
        <v>49297</v>
      </c>
      <c r="E113" s="50">
        <v>0</v>
      </c>
      <c r="F113" s="50"/>
      <c r="G113" s="50">
        <f t="shared" si="15"/>
        <v>0</v>
      </c>
      <c r="H113" s="50"/>
      <c r="I113" s="50">
        <f>G113+H113</f>
        <v>0</v>
      </c>
      <c r="J113" s="50"/>
      <c r="K113" s="50">
        <f>I113+J113</f>
        <v>0</v>
      </c>
      <c r="L113" s="50"/>
      <c r="M113" s="50">
        <f>K113+L113</f>
        <v>0</v>
      </c>
      <c r="N113" s="50"/>
      <c r="O113" s="50">
        <f t="shared" si="12"/>
        <v>0</v>
      </c>
    </row>
    <row r="114" spans="1:15" s="34" customFormat="1" ht="103.5" customHeight="1" outlineLevel="1">
      <c r="A114" s="12" t="s">
        <v>168</v>
      </c>
      <c r="B114" s="63" t="s">
        <v>247</v>
      </c>
      <c r="C114" s="48"/>
      <c r="D114" s="48">
        <v>707</v>
      </c>
      <c r="E114" s="50">
        <v>0</v>
      </c>
      <c r="F114" s="50"/>
      <c r="G114" s="50">
        <f t="shared" si="15"/>
        <v>0</v>
      </c>
      <c r="H114" s="50"/>
      <c r="I114" s="50">
        <f>G114+H114</f>
        <v>0</v>
      </c>
      <c r="J114" s="50"/>
      <c r="K114" s="50">
        <f>I114+J114</f>
        <v>0</v>
      </c>
      <c r="L114" s="50"/>
      <c r="M114" s="50">
        <f>K114+L114</f>
        <v>0</v>
      </c>
      <c r="N114" s="50"/>
      <c r="O114" s="50">
        <f t="shared" si="12"/>
        <v>0</v>
      </c>
    </row>
    <row r="115" spans="1:15" s="34" customFormat="1" ht="139.5" customHeight="1">
      <c r="A115" s="12" t="s">
        <v>169</v>
      </c>
      <c r="B115" s="64" t="s">
        <v>235</v>
      </c>
      <c r="C115" s="65">
        <v>278909</v>
      </c>
      <c r="D115" s="65">
        <v>141</v>
      </c>
      <c r="E115" s="50">
        <f>E117+E118+E119</f>
        <v>279050</v>
      </c>
      <c r="F115" s="52">
        <f>F117+F118+F119</f>
        <v>-21723</v>
      </c>
      <c r="G115" s="50">
        <f>SUM(G117:G119)</f>
        <v>279050</v>
      </c>
      <c r="H115" s="52">
        <f>H117+H118+H119</f>
        <v>-21723</v>
      </c>
      <c r="I115" s="50">
        <f>G115+H115</f>
        <v>257327</v>
      </c>
      <c r="J115" s="52"/>
      <c r="K115" s="50">
        <f>I115+J115</f>
        <v>257327</v>
      </c>
      <c r="L115" s="50">
        <f>L117+L118+L119</f>
        <v>0</v>
      </c>
      <c r="M115" s="50">
        <f>K115+L115</f>
        <v>257327</v>
      </c>
      <c r="N115" s="50">
        <f>N117+N118+N119</f>
        <v>0</v>
      </c>
      <c r="O115" s="50">
        <f t="shared" si="12"/>
        <v>257327</v>
      </c>
    </row>
    <row r="116" spans="1:15" s="34" customFormat="1" ht="15.75">
      <c r="A116" s="12"/>
      <c r="B116" s="64" t="s">
        <v>306</v>
      </c>
      <c r="C116" s="65"/>
      <c r="D116" s="65"/>
      <c r="E116" s="50"/>
      <c r="F116" s="52"/>
      <c r="G116" s="50"/>
      <c r="H116" s="52"/>
      <c r="I116" s="50"/>
      <c r="J116" s="52"/>
      <c r="K116" s="50"/>
      <c r="L116" s="52"/>
      <c r="M116" s="50"/>
      <c r="N116" s="52"/>
      <c r="O116" s="50"/>
    </row>
    <row r="117" spans="1:15" s="34" customFormat="1" ht="32.25" customHeight="1">
      <c r="A117" s="12" t="s">
        <v>308</v>
      </c>
      <c r="B117" s="64" t="s">
        <v>307</v>
      </c>
      <c r="C117" s="65"/>
      <c r="D117" s="65"/>
      <c r="E117" s="50">
        <v>265098</v>
      </c>
      <c r="F117" s="52">
        <v>-21723</v>
      </c>
      <c r="G117" s="50">
        <v>265098</v>
      </c>
      <c r="H117" s="52">
        <v>-21723</v>
      </c>
      <c r="I117" s="50">
        <f aca="true" t="shared" si="16" ref="I117:I127">G117+H117</f>
        <v>243375</v>
      </c>
      <c r="J117" s="52"/>
      <c r="K117" s="50">
        <f aca="true" t="shared" si="17" ref="K117:K127">I117+J117</f>
        <v>243375</v>
      </c>
      <c r="L117" s="52">
        <v>1087.9</v>
      </c>
      <c r="M117" s="50">
        <f>K117+L117</f>
        <v>244462.9</v>
      </c>
      <c r="N117" s="52"/>
      <c r="O117" s="50">
        <f t="shared" si="12"/>
        <v>244462.9</v>
      </c>
    </row>
    <row r="118" spans="1:15" s="34" customFormat="1" ht="21.75" customHeight="1">
      <c r="A118" s="12" t="s">
        <v>309</v>
      </c>
      <c r="B118" s="64" t="s">
        <v>311</v>
      </c>
      <c r="C118" s="65"/>
      <c r="D118" s="65"/>
      <c r="E118" s="50">
        <v>1264</v>
      </c>
      <c r="F118" s="52"/>
      <c r="G118" s="50">
        <f t="shared" si="15"/>
        <v>1264</v>
      </c>
      <c r="H118" s="52"/>
      <c r="I118" s="50">
        <f t="shared" si="16"/>
        <v>1264</v>
      </c>
      <c r="J118" s="52"/>
      <c r="K118" s="50">
        <f>I118+J118</f>
        <v>1264</v>
      </c>
      <c r="L118" s="52">
        <v>7.9</v>
      </c>
      <c r="M118" s="50">
        <f aca="true" t="shared" si="18" ref="M118:M127">K118+L118</f>
        <v>1271.9</v>
      </c>
      <c r="N118" s="52"/>
      <c r="O118" s="50">
        <f t="shared" si="12"/>
        <v>1271.9</v>
      </c>
    </row>
    <row r="119" spans="1:15" s="34" customFormat="1" ht="24" customHeight="1">
      <c r="A119" s="12" t="s">
        <v>310</v>
      </c>
      <c r="B119" s="64" t="s">
        <v>312</v>
      </c>
      <c r="C119" s="65"/>
      <c r="D119" s="65"/>
      <c r="E119" s="50">
        <v>12688</v>
      </c>
      <c r="F119" s="52"/>
      <c r="G119" s="50">
        <f t="shared" si="15"/>
        <v>12688</v>
      </c>
      <c r="H119" s="52"/>
      <c r="I119" s="50">
        <f t="shared" si="16"/>
        <v>12688</v>
      </c>
      <c r="J119" s="52"/>
      <c r="K119" s="50">
        <f t="shared" si="17"/>
        <v>12688</v>
      </c>
      <c r="L119" s="52">
        <v>-1095.8</v>
      </c>
      <c r="M119" s="50">
        <f t="shared" si="18"/>
        <v>11592.2</v>
      </c>
      <c r="N119" s="52"/>
      <c r="O119" s="50">
        <f t="shared" si="12"/>
        <v>11592.2</v>
      </c>
    </row>
    <row r="120" spans="1:15" s="34" customFormat="1" ht="111.75" customHeight="1">
      <c r="A120" s="12" t="s">
        <v>262</v>
      </c>
      <c r="B120" s="63" t="s">
        <v>249</v>
      </c>
      <c r="C120" s="48">
        <v>396</v>
      </c>
      <c r="D120" s="48"/>
      <c r="E120" s="50">
        <f aca="true" t="shared" si="19" ref="E120:E127">C120+D120</f>
        <v>396</v>
      </c>
      <c r="F120" s="50"/>
      <c r="G120" s="50">
        <f t="shared" si="15"/>
        <v>396</v>
      </c>
      <c r="H120" s="50"/>
      <c r="I120" s="50">
        <f t="shared" si="16"/>
        <v>396</v>
      </c>
      <c r="J120" s="50"/>
      <c r="K120" s="50">
        <f t="shared" si="17"/>
        <v>396</v>
      </c>
      <c r="L120" s="50"/>
      <c r="M120" s="50">
        <f t="shared" si="18"/>
        <v>396</v>
      </c>
      <c r="N120" s="50"/>
      <c r="O120" s="50">
        <f t="shared" si="12"/>
        <v>396</v>
      </c>
    </row>
    <row r="121" spans="1:15" s="34" customFormat="1" ht="93.75" customHeight="1">
      <c r="A121" s="12" t="s">
        <v>263</v>
      </c>
      <c r="B121" s="63" t="s">
        <v>250</v>
      </c>
      <c r="C121" s="48">
        <v>48581</v>
      </c>
      <c r="D121" s="48">
        <v>-9501</v>
      </c>
      <c r="E121" s="50">
        <f t="shared" si="19"/>
        <v>39080</v>
      </c>
      <c r="F121" s="50">
        <v>-2879</v>
      </c>
      <c r="G121" s="50">
        <v>39080</v>
      </c>
      <c r="H121" s="50">
        <v>-2879</v>
      </c>
      <c r="I121" s="50">
        <f t="shared" si="16"/>
        <v>36201</v>
      </c>
      <c r="J121" s="50"/>
      <c r="K121" s="50">
        <f t="shared" si="17"/>
        <v>36201</v>
      </c>
      <c r="L121" s="50"/>
      <c r="M121" s="50">
        <f t="shared" si="18"/>
        <v>36201</v>
      </c>
      <c r="N121" s="50"/>
      <c r="O121" s="50">
        <f t="shared" si="12"/>
        <v>36201</v>
      </c>
    </row>
    <row r="122" spans="1:15" s="34" customFormat="1" ht="72" customHeight="1">
      <c r="A122" s="12" t="s">
        <v>264</v>
      </c>
      <c r="B122" s="63" t="s">
        <v>251</v>
      </c>
      <c r="C122" s="48">
        <v>1092</v>
      </c>
      <c r="D122" s="48">
        <v>-84</v>
      </c>
      <c r="E122" s="50">
        <f t="shared" si="19"/>
        <v>1008</v>
      </c>
      <c r="F122" s="50">
        <v>-14</v>
      </c>
      <c r="G122" s="50">
        <v>1008</v>
      </c>
      <c r="H122" s="50">
        <v>-14</v>
      </c>
      <c r="I122" s="50">
        <f t="shared" si="16"/>
        <v>994</v>
      </c>
      <c r="J122" s="50"/>
      <c r="K122" s="50">
        <f t="shared" si="17"/>
        <v>994</v>
      </c>
      <c r="L122" s="50"/>
      <c r="M122" s="50">
        <f t="shared" si="18"/>
        <v>994</v>
      </c>
      <c r="N122" s="50"/>
      <c r="O122" s="50">
        <f t="shared" si="12"/>
        <v>994</v>
      </c>
    </row>
    <row r="123" spans="1:15" s="34" customFormat="1" ht="136.5" customHeight="1">
      <c r="A123" s="12" t="s">
        <v>266</v>
      </c>
      <c r="B123" s="63" t="s">
        <v>252</v>
      </c>
      <c r="C123" s="48">
        <v>18</v>
      </c>
      <c r="D123" s="48">
        <v>-1</v>
      </c>
      <c r="E123" s="50">
        <f t="shared" si="19"/>
        <v>17</v>
      </c>
      <c r="F123" s="50"/>
      <c r="G123" s="50">
        <f t="shared" si="15"/>
        <v>17</v>
      </c>
      <c r="H123" s="50"/>
      <c r="I123" s="50">
        <f t="shared" si="16"/>
        <v>17</v>
      </c>
      <c r="J123" s="50"/>
      <c r="K123" s="50">
        <f t="shared" si="17"/>
        <v>17</v>
      </c>
      <c r="L123" s="50"/>
      <c r="M123" s="50">
        <f t="shared" si="18"/>
        <v>17</v>
      </c>
      <c r="N123" s="50"/>
      <c r="O123" s="50">
        <f t="shared" si="12"/>
        <v>17</v>
      </c>
    </row>
    <row r="124" spans="1:15" s="34" customFormat="1" ht="129.75" customHeight="1" outlineLevel="1">
      <c r="A124" s="12" t="s">
        <v>267</v>
      </c>
      <c r="B124" s="63" t="s">
        <v>328</v>
      </c>
      <c r="C124" s="48"/>
      <c r="D124" s="48">
        <v>7659</v>
      </c>
      <c r="E124" s="50">
        <f t="shared" si="19"/>
        <v>7659</v>
      </c>
      <c r="F124" s="50"/>
      <c r="G124" s="50">
        <f t="shared" si="15"/>
        <v>7659</v>
      </c>
      <c r="H124" s="50"/>
      <c r="I124" s="50">
        <f t="shared" si="16"/>
        <v>7659</v>
      </c>
      <c r="J124" s="50"/>
      <c r="K124" s="50">
        <f t="shared" si="17"/>
        <v>7659</v>
      </c>
      <c r="L124" s="50"/>
      <c r="M124" s="50">
        <f t="shared" si="18"/>
        <v>7659</v>
      </c>
      <c r="N124" s="50"/>
      <c r="O124" s="50">
        <f t="shared" si="12"/>
        <v>7659</v>
      </c>
    </row>
    <row r="125" spans="1:15" s="34" customFormat="1" ht="138" customHeight="1" outlineLevel="1">
      <c r="A125" s="12" t="s">
        <v>268</v>
      </c>
      <c r="B125" s="63" t="s">
        <v>327</v>
      </c>
      <c r="C125" s="48"/>
      <c r="D125" s="48">
        <v>420</v>
      </c>
      <c r="E125" s="50">
        <f t="shared" si="19"/>
        <v>420</v>
      </c>
      <c r="F125" s="50"/>
      <c r="G125" s="50">
        <f t="shared" si="15"/>
        <v>420</v>
      </c>
      <c r="H125" s="50"/>
      <c r="I125" s="50">
        <f t="shared" si="16"/>
        <v>420</v>
      </c>
      <c r="J125" s="50"/>
      <c r="K125" s="50">
        <f t="shared" si="17"/>
        <v>420</v>
      </c>
      <c r="L125" s="50"/>
      <c r="M125" s="50">
        <f t="shared" si="18"/>
        <v>420</v>
      </c>
      <c r="N125" s="50"/>
      <c r="O125" s="50">
        <f t="shared" si="12"/>
        <v>420</v>
      </c>
    </row>
    <row r="126" spans="1:15" s="34" customFormat="1" ht="93" customHeight="1">
      <c r="A126" s="12" t="s">
        <v>269</v>
      </c>
      <c r="B126" s="63" t="s">
        <v>253</v>
      </c>
      <c r="C126" s="48">
        <v>71</v>
      </c>
      <c r="D126" s="48">
        <v>-5</v>
      </c>
      <c r="E126" s="50">
        <f t="shared" si="19"/>
        <v>66</v>
      </c>
      <c r="F126" s="50"/>
      <c r="G126" s="50">
        <f t="shared" si="15"/>
        <v>66</v>
      </c>
      <c r="H126" s="50"/>
      <c r="I126" s="50">
        <f t="shared" si="16"/>
        <v>66</v>
      </c>
      <c r="J126" s="50"/>
      <c r="K126" s="50">
        <f t="shared" si="17"/>
        <v>66</v>
      </c>
      <c r="L126" s="50"/>
      <c r="M126" s="50">
        <f t="shared" si="18"/>
        <v>66</v>
      </c>
      <c r="N126" s="50"/>
      <c r="O126" s="50">
        <f t="shared" si="12"/>
        <v>66</v>
      </c>
    </row>
    <row r="127" spans="1:15" s="34" customFormat="1" ht="74.25" customHeight="1">
      <c r="A127" s="12" t="s">
        <v>270</v>
      </c>
      <c r="B127" s="63" t="s">
        <v>391</v>
      </c>
      <c r="C127" s="48">
        <v>3186</v>
      </c>
      <c r="D127" s="48">
        <v>-246.7</v>
      </c>
      <c r="E127" s="50">
        <f t="shared" si="19"/>
        <v>2939.3</v>
      </c>
      <c r="F127" s="50"/>
      <c r="G127" s="50">
        <f t="shared" si="15"/>
        <v>2939.3</v>
      </c>
      <c r="H127" s="50"/>
      <c r="I127" s="50">
        <f t="shared" si="16"/>
        <v>2939.3</v>
      </c>
      <c r="J127" s="50"/>
      <c r="K127" s="50">
        <f t="shared" si="17"/>
        <v>2939.3</v>
      </c>
      <c r="L127" s="50"/>
      <c r="M127" s="50">
        <f t="shared" si="18"/>
        <v>2939.3</v>
      </c>
      <c r="N127" s="50"/>
      <c r="O127" s="50">
        <f t="shared" si="12"/>
        <v>2939.3</v>
      </c>
    </row>
    <row r="128" spans="1:15" s="34" customFormat="1" ht="87" customHeight="1">
      <c r="A128" s="12" t="s">
        <v>273</v>
      </c>
      <c r="B128" s="63" t="s">
        <v>255</v>
      </c>
      <c r="C128" s="48"/>
      <c r="D128" s="48"/>
      <c r="E128" s="50">
        <v>2736</v>
      </c>
      <c r="F128" s="50"/>
      <c r="G128" s="50">
        <v>2736</v>
      </c>
      <c r="H128" s="50"/>
      <c r="I128" s="50">
        <v>2736</v>
      </c>
      <c r="J128" s="50"/>
      <c r="K128" s="50">
        <v>2736</v>
      </c>
      <c r="L128" s="50"/>
      <c r="M128" s="50">
        <v>2736</v>
      </c>
      <c r="N128" s="50"/>
      <c r="O128" s="50">
        <f t="shared" si="12"/>
        <v>2736</v>
      </c>
    </row>
    <row r="129" spans="1:15" s="34" customFormat="1" ht="78.75">
      <c r="A129" s="12" t="s">
        <v>274</v>
      </c>
      <c r="B129" s="63" t="s">
        <v>272</v>
      </c>
      <c r="C129" s="48"/>
      <c r="D129" s="48"/>
      <c r="E129" s="50">
        <v>203.3</v>
      </c>
      <c r="F129" s="50"/>
      <c r="G129" s="50">
        <v>203.3</v>
      </c>
      <c r="H129" s="50"/>
      <c r="I129" s="50">
        <v>203.3</v>
      </c>
      <c r="J129" s="50"/>
      <c r="K129" s="50">
        <v>203.3</v>
      </c>
      <c r="L129" s="50"/>
      <c r="M129" s="50">
        <v>203.3</v>
      </c>
      <c r="N129" s="50"/>
      <c r="O129" s="50">
        <f t="shared" si="12"/>
        <v>203.3</v>
      </c>
    </row>
    <row r="130" spans="1:15" s="34" customFormat="1" ht="104.25" customHeight="1">
      <c r="A130" s="12" t="s">
        <v>304</v>
      </c>
      <c r="B130" s="63" t="s">
        <v>16</v>
      </c>
      <c r="C130" s="48"/>
      <c r="D130" s="48"/>
      <c r="E130" s="50">
        <v>49297</v>
      </c>
      <c r="F130" s="50"/>
      <c r="G130" s="50">
        <f>E130+F130</f>
        <v>49297</v>
      </c>
      <c r="H130" s="50"/>
      <c r="I130" s="50">
        <f>G130+H130</f>
        <v>49297</v>
      </c>
      <c r="J130" s="50"/>
      <c r="K130" s="50">
        <f>I130+J130</f>
        <v>49297</v>
      </c>
      <c r="L130" s="50"/>
      <c r="M130" s="50">
        <f>K130+L130</f>
        <v>49297</v>
      </c>
      <c r="N130" s="50">
        <v>-18000</v>
      </c>
      <c r="O130" s="50">
        <f t="shared" si="12"/>
        <v>31297</v>
      </c>
    </row>
    <row r="131" spans="1:15" s="34" customFormat="1" ht="99.75" customHeight="1">
      <c r="A131" s="12" t="s">
        <v>305</v>
      </c>
      <c r="B131" s="63" t="s">
        <v>17</v>
      </c>
      <c r="C131" s="48"/>
      <c r="D131" s="48"/>
      <c r="E131" s="50">
        <v>707</v>
      </c>
      <c r="F131" s="50"/>
      <c r="G131" s="50">
        <f>E131+F131</f>
        <v>707</v>
      </c>
      <c r="H131" s="50"/>
      <c r="I131" s="50">
        <f>G131+H131</f>
        <v>707</v>
      </c>
      <c r="J131" s="50"/>
      <c r="K131" s="50">
        <f>I131+J131</f>
        <v>707</v>
      </c>
      <c r="L131" s="50"/>
      <c r="M131" s="50">
        <f>K131+L131</f>
        <v>707</v>
      </c>
      <c r="N131" s="50"/>
      <c r="O131" s="50">
        <f t="shared" si="12"/>
        <v>707</v>
      </c>
    </row>
    <row r="132" spans="1:15" s="34" customFormat="1" ht="93" customHeight="1">
      <c r="A132" s="12" t="s">
        <v>260</v>
      </c>
      <c r="B132" s="63" t="s">
        <v>18</v>
      </c>
      <c r="C132" s="48"/>
      <c r="D132" s="48"/>
      <c r="E132" s="50">
        <v>63</v>
      </c>
      <c r="F132" s="50">
        <v>-1</v>
      </c>
      <c r="G132" s="50">
        <v>63</v>
      </c>
      <c r="H132" s="50">
        <v>-1</v>
      </c>
      <c r="I132" s="50">
        <f>G132+H132</f>
        <v>62</v>
      </c>
      <c r="J132" s="50"/>
      <c r="K132" s="50">
        <f>I132+J132</f>
        <v>62</v>
      </c>
      <c r="L132" s="50"/>
      <c r="M132" s="50">
        <f>K132+L132</f>
        <v>62</v>
      </c>
      <c r="N132" s="50"/>
      <c r="O132" s="50">
        <f t="shared" si="12"/>
        <v>62</v>
      </c>
    </row>
    <row r="133" spans="1:15" s="34" customFormat="1" ht="157.5" customHeight="1">
      <c r="A133" s="12" t="s">
        <v>271</v>
      </c>
      <c r="B133" s="64" t="s">
        <v>248</v>
      </c>
      <c r="C133" s="48"/>
      <c r="D133" s="48"/>
      <c r="E133" s="50">
        <f>E135+E136+E137</f>
        <v>13217</v>
      </c>
      <c r="F133" s="50">
        <f>F135</f>
        <v>-830</v>
      </c>
      <c r="G133" s="50">
        <f>SUM(G135:G137)</f>
        <v>13217</v>
      </c>
      <c r="H133" s="50">
        <f>H135+H136+H137</f>
        <v>-830</v>
      </c>
      <c r="I133" s="50">
        <f>G133+H133</f>
        <v>12387</v>
      </c>
      <c r="J133" s="50">
        <f>J135+J136+J137</f>
        <v>0</v>
      </c>
      <c r="K133" s="50">
        <f>I133+J133</f>
        <v>12387</v>
      </c>
      <c r="L133" s="50">
        <f>L135+L136+L137</f>
        <v>0</v>
      </c>
      <c r="M133" s="50">
        <f>K133+L133</f>
        <v>12387</v>
      </c>
      <c r="N133" s="50">
        <f>N135+N136+N137</f>
        <v>0</v>
      </c>
      <c r="O133" s="50">
        <f t="shared" si="12"/>
        <v>12387</v>
      </c>
    </row>
    <row r="134" spans="1:15" s="34" customFormat="1" ht="15.75">
      <c r="A134" s="12"/>
      <c r="B134" s="64" t="s">
        <v>306</v>
      </c>
      <c r="C134" s="48"/>
      <c r="D134" s="48"/>
      <c r="E134" s="50"/>
      <c r="F134" s="50"/>
      <c r="G134" s="50"/>
      <c r="H134" s="50"/>
      <c r="I134" s="50"/>
      <c r="J134" s="50"/>
      <c r="K134" s="50"/>
      <c r="L134" s="50"/>
      <c r="M134" s="50"/>
      <c r="N134" s="50"/>
      <c r="O134" s="50"/>
    </row>
    <row r="135" spans="1:15" s="34" customFormat="1" ht="36" customHeight="1">
      <c r="A135" s="12" t="s">
        <v>313</v>
      </c>
      <c r="B135" s="64" t="s">
        <v>307</v>
      </c>
      <c r="C135" s="48"/>
      <c r="D135" s="48"/>
      <c r="E135" s="50">
        <v>9648.41</v>
      </c>
      <c r="F135" s="50">
        <v>-830</v>
      </c>
      <c r="G135" s="50">
        <v>9648.41</v>
      </c>
      <c r="H135" s="50">
        <v>-830</v>
      </c>
      <c r="I135" s="50">
        <f aca="true" t="shared" si="20" ref="I135:I144">G135+H135</f>
        <v>8818.41</v>
      </c>
      <c r="J135" s="50"/>
      <c r="K135" s="50">
        <f aca="true" t="shared" si="21" ref="K135:K144">I135+J135</f>
        <v>8818.41</v>
      </c>
      <c r="L135" s="50"/>
      <c r="M135" s="50">
        <f aca="true" t="shared" si="22" ref="M135:M144">K135+L135</f>
        <v>8818.41</v>
      </c>
      <c r="N135" s="50"/>
      <c r="O135" s="50">
        <f t="shared" si="12"/>
        <v>8818.41</v>
      </c>
    </row>
    <row r="136" spans="1:15" s="34" customFormat="1" ht="19.5" customHeight="1">
      <c r="A136" s="12" t="s">
        <v>314</v>
      </c>
      <c r="B136" s="64" t="s">
        <v>311</v>
      </c>
      <c r="C136" s="48"/>
      <c r="D136" s="48"/>
      <c r="E136" s="50">
        <v>42</v>
      </c>
      <c r="F136" s="50"/>
      <c r="G136" s="50">
        <f>E136+F136</f>
        <v>42</v>
      </c>
      <c r="H136" s="50"/>
      <c r="I136" s="50">
        <f t="shared" si="20"/>
        <v>42</v>
      </c>
      <c r="J136" s="50"/>
      <c r="K136" s="50">
        <f t="shared" si="21"/>
        <v>42</v>
      </c>
      <c r="L136" s="50"/>
      <c r="M136" s="50">
        <f t="shared" si="22"/>
        <v>42</v>
      </c>
      <c r="N136" s="50"/>
      <c r="O136" s="50">
        <f t="shared" si="12"/>
        <v>42</v>
      </c>
    </row>
    <row r="137" spans="1:15" s="34" customFormat="1" ht="21.75" customHeight="1">
      <c r="A137" s="12" t="s">
        <v>315</v>
      </c>
      <c r="B137" s="64" t="s">
        <v>312</v>
      </c>
      <c r="C137" s="48"/>
      <c r="D137" s="48"/>
      <c r="E137" s="50">
        <v>3526.59</v>
      </c>
      <c r="F137" s="50"/>
      <c r="G137" s="50">
        <f>E137+F137</f>
        <v>3526.59</v>
      </c>
      <c r="H137" s="50"/>
      <c r="I137" s="50">
        <f t="shared" si="20"/>
        <v>3526.59</v>
      </c>
      <c r="J137" s="50"/>
      <c r="K137" s="50">
        <f t="shared" si="21"/>
        <v>3526.59</v>
      </c>
      <c r="L137" s="50"/>
      <c r="M137" s="50">
        <f t="shared" si="22"/>
        <v>3526.59</v>
      </c>
      <c r="N137" s="50"/>
      <c r="O137" s="50">
        <f t="shared" si="12"/>
        <v>3526.59</v>
      </c>
    </row>
    <row r="138" spans="1:15" s="34" customFormat="1" ht="85.5" customHeight="1">
      <c r="A138" s="12" t="s">
        <v>261</v>
      </c>
      <c r="B138" s="63" t="s">
        <v>19</v>
      </c>
      <c r="C138" s="48"/>
      <c r="D138" s="48"/>
      <c r="E138" s="50">
        <v>476</v>
      </c>
      <c r="F138" s="50">
        <v>-30.3</v>
      </c>
      <c r="G138" s="50">
        <v>476</v>
      </c>
      <c r="H138" s="50">
        <v>-30.3</v>
      </c>
      <c r="I138" s="50">
        <f t="shared" si="20"/>
        <v>445.7</v>
      </c>
      <c r="J138" s="50"/>
      <c r="K138" s="50">
        <f t="shared" si="21"/>
        <v>445.7</v>
      </c>
      <c r="L138" s="50"/>
      <c r="M138" s="50">
        <f t="shared" si="22"/>
        <v>445.7</v>
      </c>
      <c r="N138" s="50"/>
      <c r="O138" s="50">
        <f t="shared" si="12"/>
        <v>445.7</v>
      </c>
    </row>
    <row r="139" spans="1:15" s="34" customFormat="1" ht="150.75" customHeight="1">
      <c r="A139" s="12" t="s">
        <v>375</v>
      </c>
      <c r="B139" s="63" t="s">
        <v>20</v>
      </c>
      <c r="C139" s="48">
        <v>68</v>
      </c>
      <c r="D139" s="48">
        <v>-68</v>
      </c>
      <c r="E139" s="50">
        <f>C139+D139</f>
        <v>0</v>
      </c>
      <c r="F139" s="50"/>
      <c r="G139" s="50">
        <f>E139+F139</f>
        <v>0</v>
      </c>
      <c r="H139" s="50"/>
      <c r="I139" s="50">
        <f t="shared" si="20"/>
        <v>0</v>
      </c>
      <c r="J139" s="50">
        <v>692.058</v>
      </c>
      <c r="K139" s="50">
        <f t="shared" si="21"/>
        <v>692.058</v>
      </c>
      <c r="L139" s="50"/>
      <c r="M139" s="50">
        <f t="shared" si="22"/>
        <v>692.058</v>
      </c>
      <c r="N139" s="50"/>
      <c r="O139" s="50">
        <f t="shared" si="12"/>
        <v>692.058</v>
      </c>
    </row>
    <row r="140" spans="1:15" s="34" customFormat="1" ht="102" customHeight="1">
      <c r="A140" s="12" t="s">
        <v>2</v>
      </c>
      <c r="B140" s="63" t="s">
        <v>21</v>
      </c>
      <c r="C140" s="48"/>
      <c r="D140" s="48"/>
      <c r="E140" s="50"/>
      <c r="F140" s="50"/>
      <c r="G140" s="50"/>
      <c r="H140" s="50"/>
      <c r="I140" s="50"/>
      <c r="J140" s="50"/>
      <c r="K140" s="50"/>
      <c r="L140" s="50"/>
      <c r="M140" s="50"/>
      <c r="N140" s="50">
        <v>0.8</v>
      </c>
      <c r="O140" s="50">
        <f t="shared" si="12"/>
        <v>0.8</v>
      </c>
    </row>
    <row r="141" spans="1:15" s="34" customFormat="1" ht="102" customHeight="1">
      <c r="A141" s="12" t="s">
        <v>170</v>
      </c>
      <c r="B141" s="63" t="s">
        <v>281</v>
      </c>
      <c r="C141" s="48">
        <v>1081.2</v>
      </c>
      <c r="D141" s="48"/>
      <c r="E141" s="50">
        <f>C141+D141</f>
        <v>1081.2</v>
      </c>
      <c r="F141" s="50"/>
      <c r="G141" s="50">
        <f>E141+F141</f>
        <v>1081.2</v>
      </c>
      <c r="H141" s="50"/>
      <c r="I141" s="50">
        <f t="shared" si="20"/>
        <v>1081.2</v>
      </c>
      <c r="J141" s="50"/>
      <c r="K141" s="50">
        <f t="shared" si="21"/>
        <v>1081.2</v>
      </c>
      <c r="L141" s="50"/>
      <c r="M141" s="50">
        <f t="shared" si="22"/>
        <v>1081.2</v>
      </c>
      <c r="N141" s="50"/>
      <c r="O141" s="50">
        <f t="shared" si="12"/>
        <v>1081.2</v>
      </c>
    </row>
    <row r="142" spans="1:15" s="34" customFormat="1" ht="162.75" customHeight="1">
      <c r="A142" s="12" t="s">
        <v>171</v>
      </c>
      <c r="B142" s="64" t="s">
        <v>239</v>
      </c>
      <c r="C142" s="65">
        <v>17640</v>
      </c>
      <c r="D142" s="65"/>
      <c r="E142" s="50">
        <f>C142+D142</f>
        <v>17640</v>
      </c>
      <c r="F142" s="52"/>
      <c r="G142" s="50">
        <f>E142+F142</f>
        <v>17640</v>
      </c>
      <c r="H142" s="52"/>
      <c r="I142" s="50">
        <f t="shared" si="20"/>
        <v>17640</v>
      </c>
      <c r="J142" s="52"/>
      <c r="K142" s="50">
        <f t="shared" si="21"/>
        <v>17640</v>
      </c>
      <c r="L142" s="52"/>
      <c r="M142" s="50">
        <f t="shared" si="22"/>
        <v>17640</v>
      </c>
      <c r="N142" s="52"/>
      <c r="O142" s="50">
        <f t="shared" si="12"/>
        <v>17640</v>
      </c>
    </row>
    <row r="143" spans="1:15" s="34" customFormat="1" ht="81.75" customHeight="1">
      <c r="A143" s="12" t="s">
        <v>172</v>
      </c>
      <c r="B143" s="63" t="s">
        <v>329</v>
      </c>
      <c r="C143" s="48">
        <v>8671.5</v>
      </c>
      <c r="D143" s="48"/>
      <c r="E143" s="50">
        <f>C143+D143</f>
        <v>8671.5</v>
      </c>
      <c r="F143" s="50"/>
      <c r="G143" s="50">
        <f>E143+F143</f>
        <v>8671.5</v>
      </c>
      <c r="H143" s="50"/>
      <c r="I143" s="50">
        <f t="shared" si="20"/>
        <v>8671.5</v>
      </c>
      <c r="J143" s="50"/>
      <c r="K143" s="50">
        <f t="shared" si="21"/>
        <v>8671.5</v>
      </c>
      <c r="L143" s="50"/>
      <c r="M143" s="50">
        <f t="shared" si="22"/>
        <v>8671.5</v>
      </c>
      <c r="N143" s="50">
        <f>-365.6-425.7</f>
        <v>-791.3</v>
      </c>
      <c r="O143" s="50">
        <f t="shared" si="12"/>
        <v>7880.2</v>
      </c>
    </row>
    <row r="144" spans="1:15" s="34" customFormat="1" ht="204.75" customHeight="1">
      <c r="A144" s="12" t="s">
        <v>259</v>
      </c>
      <c r="B144" s="63" t="s">
        <v>22</v>
      </c>
      <c r="C144" s="48"/>
      <c r="D144" s="48">
        <v>10.1</v>
      </c>
      <c r="E144" s="50">
        <f>C144+D144</f>
        <v>10.1</v>
      </c>
      <c r="F144" s="50">
        <v>36.8</v>
      </c>
      <c r="G144" s="50">
        <v>10.1</v>
      </c>
      <c r="H144" s="50">
        <f>51.7+36.8</f>
        <v>88.5</v>
      </c>
      <c r="I144" s="50">
        <f t="shared" si="20"/>
        <v>98.6</v>
      </c>
      <c r="J144" s="50"/>
      <c r="K144" s="50">
        <f t="shared" si="21"/>
        <v>98.6</v>
      </c>
      <c r="L144" s="50"/>
      <c r="M144" s="50">
        <f t="shared" si="22"/>
        <v>98.6</v>
      </c>
      <c r="N144" s="50">
        <v>-51.7</v>
      </c>
      <c r="O144" s="50">
        <f>M144+N144</f>
        <v>46.89999999999999</v>
      </c>
    </row>
    <row r="145" spans="1:15" s="33" customFormat="1" ht="22.5" customHeight="1">
      <c r="A145" s="4" t="s">
        <v>173</v>
      </c>
      <c r="B145" s="46" t="s">
        <v>174</v>
      </c>
      <c r="C145" s="43">
        <f>SUM(C146:C149)</f>
        <v>28315.6</v>
      </c>
      <c r="D145" s="43">
        <f>SUM(D146:D151)</f>
        <v>640219.1</v>
      </c>
      <c r="E145" s="45">
        <f>SUM(E146:E151)</f>
        <v>669705.92</v>
      </c>
      <c r="F145" s="45"/>
      <c r="G145" s="45">
        <f aca="true" t="shared" si="23" ref="G145:M145">SUM(G146:G151)</f>
        <v>669705.92</v>
      </c>
      <c r="H145" s="44">
        <f t="shared" si="23"/>
        <v>-94400</v>
      </c>
      <c r="I145" s="45">
        <f t="shared" si="23"/>
        <v>575305.92</v>
      </c>
      <c r="J145" s="44">
        <f t="shared" si="23"/>
        <v>0</v>
      </c>
      <c r="K145" s="45">
        <f t="shared" si="23"/>
        <v>575305.92</v>
      </c>
      <c r="L145" s="44">
        <f t="shared" si="23"/>
        <v>0</v>
      </c>
      <c r="M145" s="45">
        <f t="shared" si="23"/>
        <v>575305.92</v>
      </c>
      <c r="N145" s="44">
        <f>SUM(N146:N152)</f>
        <v>4429</v>
      </c>
      <c r="O145" s="44">
        <f>M145+N145</f>
        <v>579734.92</v>
      </c>
    </row>
    <row r="146" spans="1:15" ht="110.25">
      <c r="A146" s="5" t="s">
        <v>175</v>
      </c>
      <c r="B146" s="53" t="s">
        <v>278</v>
      </c>
      <c r="C146" s="54">
        <v>24073.6</v>
      </c>
      <c r="D146" s="54">
        <v>10956.1</v>
      </c>
      <c r="E146" s="50">
        <v>36200.92</v>
      </c>
      <c r="F146" s="55"/>
      <c r="G146" s="50">
        <f>E146+F146</f>
        <v>36200.92</v>
      </c>
      <c r="H146" s="50"/>
      <c r="I146" s="50">
        <f>G146+H146</f>
        <v>36200.92</v>
      </c>
      <c r="J146" s="50"/>
      <c r="K146" s="50">
        <f>I146+J146</f>
        <v>36200.92</v>
      </c>
      <c r="L146" s="50"/>
      <c r="M146" s="50">
        <f>K146+L146</f>
        <v>36200.92</v>
      </c>
      <c r="N146" s="50"/>
      <c r="O146" s="50">
        <f aca="true" t="shared" si="24" ref="O146:O152">M146+N146</f>
        <v>36200.92</v>
      </c>
    </row>
    <row r="147" spans="1:15" ht="78" customHeight="1">
      <c r="A147" s="5" t="s">
        <v>176</v>
      </c>
      <c r="B147" s="53" t="s">
        <v>283</v>
      </c>
      <c r="C147" s="54">
        <v>1401</v>
      </c>
      <c r="D147" s="54">
        <v>146</v>
      </c>
      <c r="E147" s="50">
        <f>C147+D147</f>
        <v>1547</v>
      </c>
      <c r="F147" s="55"/>
      <c r="G147" s="50">
        <f>E147+F147</f>
        <v>1547</v>
      </c>
      <c r="H147" s="50"/>
      <c r="I147" s="50">
        <f>G147+H147</f>
        <v>1547</v>
      </c>
      <c r="J147" s="50"/>
      <c r="K147" s="50">
        <f>I147+J147</f>
        <v>1547</v>
      </c>
      <c r="L147" s="50"/>
      <c r="M147" s="50">
        <f>K147+L147</f>
        <v>1547</v>
      </c>
      <c r="N147" s="50"/>
      <c r="O147" s="50">
        <f t="shared" si="24"/>
        <v>1547</v>
      </c>
    </row>
    <row r="148" spans="1:15" s="34" customFormat="1" ht="93" customHeight="1">
      <c r="A148" s="12" t="s">
        <v>177</v>
      </c>
      <c r="B148" s="63" t="s">
        <v>254</v>
      </c>
      <c r="C148" s="48">
        <v>2823</v>
      </c>
      <c r="D148" s="48">
        <v>29</v>
      </c>
      <c r="E148" s="50">
        <f>C148+D148</f>
        <v>2852</v>
      </c>
      <c r="F148" s="50"/>
      <c r="G148" s="50">
        <f>E148+F148</f>
        <v>2852</v>
      </c>
      <c r="H148" s="50"/>
      <c r="I148" s="50">
        <f>G148+H148</f>
        <v>2852</v>
      </c>
      <c r="J148" s="50"/>
      <c r="K148" s="50">
        <f>I148+J148</f>
        <v>2852</v>
      </c>
      <c r="L148" s="50"/>
      <c r="M148" s="50">
        <f>K148+L148</f>
        <v>2852</v>
      </c>
      <c r="N148" s="50"/>
      <c r="O148" s="50">
        <f t="shared" si="24"/>
        <v>2852</v>
      </c>
    </row>
    <row r="149" spans="1:15" s="34" customFormat="1" ht="107.25" customHeight="1">
      <c r="A149" s="12" t="s">
        <v>178</v>
      </c>
      <c r="B149" s="63" t="s">
        <v>179</v>
      </c>
      <c r="C149" s="48">
        <v>18</v>
      </c>
      <c r="D149" s="48"/>
      <c r="E149" s="50">
        <f>C149+D149</f>
        <v>18</v>
      </c>
      <c r="F149" s="50"/>
      <c r="G149" s="50">
        <f>E149+F149</f>
        <v>18</v>
      </c>
      <c r="H149" s="50"/>
      <c r="I149" s="50">
        <f>G149+H149</f>
        <v>18</v>
      </c>
      <c r="J149" s="50"/>
      <c r="K149" s="50">
        <f>I149+J149</f>
        <v>18</v>
      </c>
      <c r="L149" s="50"/>
      <c r="M149" s="50">
        <f>K149+L149</f>
        <v>18</v>
      </c>
      <c r="N149" s="50"/>
      <c r="O149" s="50">
        <f t="shared" si="24"/>
        <v>18</v>
      </c>
    </row>
    <row r="150" spans="1:15" s="34" customFormat="1" ht="60" customHeight="1">
      <c r="A150" s="12" t="s">
        <v>3</v>
      </c>
      <c r="B150" s="63" t="s">
        <v>15</v>
      </c>
      <c r="C150" s="48"/>
      <c r="D150" s="48"/>
      <c r="E150" s="50"/>
      <c r="F150" s="50"/>
      <c r="G150" s="50"/>
      <c r="H150" s="50"/>
      <c r="I150" s="50"/>
      <c r="J150" s="50"/>
      <c r="K150" s="50"/>
      <c r="L150" s="50"/>
      <c r="M150" s="50"/>
      <c r="N150" s="50">
        <v>2061</v>
      </c>
      <c r="O150" s="50">
        <f t="shared" si="24"/>
        <v>2061</v>
      </c>
    </row>
    <row r="151" spans="1:15" s="34" customFormat="1" ht="105" customHeight="1">
      <c r="A151" s="12" t="s">
        <v>280</v>
      </c>
      <c r="B151" s="53" t="s">
        <v>12</v>
      </c>
      <c r="C151" s="48"/>
      <c r="D151" s="48">
        <v>629088</v>
      </c>
      <c r="E151" s="50">
        <f>D151</f>
        <v>629088</v>
      </c>
      <c r="F151" s="50"/>
      <c r="G151" s="50">
        <f>E151+F151</f>
        <v>629088</v>
      </c>
      <c r="H151" s="50">
        <v>-94400</v>
      </c>
      <c r="I151" s="50">
        <f>G151+H151</f>
        <v>534688</v>
      </c>
      <c r="J151" s="50"/>
      <c r="K151" s="50">
        <f>I151+J151</f>
        <v>534688</v>
      </c>
      <c r="L151" s="50"/>
      <c r="M151" s="50">
        <f>K151+L151</f>
        <v>534688</v>
      </c>
      <c r="N151" s="50"/>
      <c r="O151" s="50">
        <f t="shared" si="24"/>
        <v>534688</v>
      </c>
    </row>
    <row r="152" spans="1:15" s="34" customFormat="1" ht="123" customHeight="1">
      <c r="A152" s="12" t="s">
        <v>4</v>
      </c>
      <c r="B152" s="53" t="s">
        <v>23</v>
      </c>
      <c r="C152" s="48"/>
      <c r="D152" s="48"/>
      <c r="E152" s="50"/>
      <c r="F152" s="50"/>
      <c r="G152" s="50"/>
      <c r="H152" s="50"/>
      <c r="I152" s="50"/>
      <c r="J152" s="50"/>
      <c r="K152" s="50"/>
      <c r="L152" s="50"/>
      <c r="M152" s="50"/>
      <c r="N152" s="50">
        <v>2368</v>
      </c>
      <c r="O152" s="50">
        <f t="shared" si="24"/>
        <v>2368</v>
      </c>
    </row>
    <row r="153" spans="1:15" s="33" customFormat="1" ht="60" customHeight="1">
      <c r="A153" s="4" t="s">
        <v>180</v>
      </c>
      <c r="B153" s="66" t="s">
        <v>181</v>
      </c>
      <c r="C153" s="67" t="e">
        <f>C154+#REF!</f>
        <v>#REF!</v>
      </c>
      <c r="D153" s="68"/>
      <c r="E153" s="44">
        <f aca="true" t="shared" si="25" ref="E153:O153">E154+E190</f>
        <v>99554</v>
      </c>
      <c r="F153" s="44">
        <f t="shared" si="25"/>
        <v>502.8999999999999</v>
      </c>
      <c r="G153" s="44" t="e">
        <f t="shared" si="25"/>
        <v>#REF!</v>
      </c>
      <c r="H153" s="44" t="e">
        <f t="shared" si="25"/>
        <v>#REF!</v>
      </c>
      <c r="I153" s="44" t="e">
        <f t="shared" si="25"/>
        <v>#REF!</v>
      </c>
      <c r="J153" s="44" t="e">
        <f t="shared" si="25"/>
        <v>#REF!</v>
      </c>
      <c r="K153" s="44" t="e">
        <f t="shared" si="25"/>
        <v>#REF!</v>
      </c>
      <c r="L153" s="44" t="e">
        <f t="shared" si="25"/>
        <v>#REF!</v>
      </c>
      <c r="M153" s="44">
        <f t="shared" si="25"/>
        <v>104626.51000000001</v>
      </c>
      <c r="N153" s="44">
        <f t="shared" si="25"/>
        <v>2726.8999999999996</v>
      </c>
      <c r="O153" s="44">
        <f t="shared" si="25"/>
        <v>107353.41</v>
      </c>
    </row>
    <row r="154" spans="1:15" s="33" customFormat="1" ht="24.75" customHeight="1">
      <c r="A154" s="4" t="s">
        <v>182</v>
      </c>
      <c r="B154" s="66" t="s">
        <v>183</v>
      </c>
      <c r="C154" s="67" t="e">
        <f>C155+#REF!</f>
        <v>#REF!</v>
      </c>
      <c r="D154" s="68"/>
      <c r="E154" s="44">
        <f aca="true" t="shared" si="26" ref="E154:O154">E155+E186</f>
        <v>95389.2</v>
      </c>
      <c r="F154" s="44">
        <f t="shared" si="26"/>
        <v>356.69999999999993</v>
      </c>
      <c r="G154" s="44">
        <f t="shared" si="26"/>
        <v>95745.90000000001</v>
      </c>
      <c r="H154" s="44">
        <f t="shared" si="26"/>
        <v>2260.8599999999997</v>
      </c>
      <c r="I154" s="44">
        <f t="shared" si="26"/>
        <v>98006.76</v>
      </c>
      <c r="J154" s="44">
        <f t="shared" si="26"/>
        <v>431.21</v>
      </c>
      <c r="K154" s="44">
        <f t="shared" si="26"/>
        <v>98437.97</v>
      </c>
      <c r="L154" s="44">
        <f t="shared" si="26"/>
        <v>842.5799999999999</v>
      </c>
      <c r="M154" s="44">
        <f t="shared" si="26"/>
        <v>99280.55000000002</v>
      </c>
      <c r="N154" s="44">
        <f t="shared" si="26"/>
        <v>2361.2</v>
      </c>
      <c r="O154" s="44">
        <f t="shared" si="26"/>
        <v>101641.75</v>
      </c>
    </row>
    <row r="155" spans="1:15" s="33" customFormat="1" ht="72.75" customHeight="1">
      <c r="A155" s="4" t="s">
        <v>361</v>
      </c>
      <c r="B155" s="66" t="s">
        <v>282</v>
      </c>
      <c r="C155" s="67">
        <f>C156+C168</f>
        <v>94348.3</v>
      </c>
      <c r="D155" s="68"/>
      <c r="E155" s="44">
        <f aca="true" t="shared" si="27" ref="E155:K155">E156+E168</f>
        <v>95387</v>
      </c>
      <c r="F155" s="44">
        <f t="shared" si="27"/>
        <v>327.79999999999995</v>
      </c>
      <c r="G155" s="44">
        <f t="shared" si="27"/>
        <v>95714.8</v>
      </c>
      <c r="H155" s="44">
        <f t="shared" si="27"/>
        <v>2132.16</v>
      </c>
      <c r="I155" s="44">
        <f t="shared" si="27"/>
        <v>97846.95999999999</v>
      </c>
      <c r="J155" s="44">
        <f t="shared" si="27"/>
        <v>431.21</v>
      </c>
      <c r="K155" s="44">
        <f t="shared" si="27"/>
        <v>98278.17</v>
      </c>
      <c r="L155" s="44">
        <f>L156+L168</f>
        <v>842.5799999999999</v>
      </c>
      <c r="M155" s="44">
        <f>M156+M168</f>
        <v>99120.75000000001</v>
      </c>
      <c r="N155" s="44">
        <f>N156+N168</f>
        <v>2350.7</v>
      </c>
      <c r="O155" s="44">
        <f>O156+O168</f>
        <v>101471.45</v>
      </c>
    </row>
    <row r="156" spans="1:15" s="33" customFormat="1" ht="36" customHeight="1">
      <c r="A156" s="4" t="s">
        <v>184</v>
      </c>
      <c r="B156" s="66" t="s">
        <v>285</v>
      </c>
      <c r="C156" s="67">
        <f>SUM(C157:C167)</f>
        <v>14226.2</v>
      </c>
      <c r="D156" s="68"/>
      <c r="E156" s="44">
        <f aca="true" t="shared" si="28" ref="E156:E167">C156+D156</f>
        <v>14226.2</v>
      </c>
      <c r="F156" s="69"/>
      <c r="G156" s="44">
        <f aca="true" t="shared" si="29" ref="G156:G185">E156+F156</f>
        <v>14226.2</v>
      </c>
      <c r="H156" s="70">
        <f>SUM(H157:H167)</f>
        <v>-58.31999999999999</v>
      </c>
      <c r="I156" s="44">
        <f aca="true" t="shared" si="30" ref="I156:I167">G156+H156</f>
        <v>14167.880000000001</v>
      </c>
      <c r="J156" s="70">
        <f>SUM(J157:J167)</f>
        <v>-12.69</v>
      </c>
      <c r="K156" s="44">
        <f aca="true" t="shared" si="31" ref="K156:K167">I156+J156</f>
        <v>14155.19</v>
      </c>
      <c r="L156" s="70">
        <f>SUM(L157:L167)</f>
        <v>12.780000000000003</v>
      </c>
      <c r="M156" s="44">
        <f aca="true" t="shared" si="32" ref="M156:M167">K156+L156</f>
        <v>14167.970000000001</v>
      </c>
      <c r="N156" s="70">
        <f>SUM(N157:N167)</f>
        <v>106.7</v>
      </c>
      <c r="O156" s="44">
        <f aca="true" t="shared" si="33" ref="O156:O167">M156+N156</f>
        <v>14274.670000000002</v>
      </c>
    </row>
    <row r="157" spans="1:17" ht="31.5">
      <c r="A157" s="5" t="s">
        <v>185</v>
      </c>
      <c r="B157" s="71" t="s">
        <v>186</v>
      </c>
      <c r="C157" s="72">
        <v>758.6</v>
      </c>
      <c r="D157" s="56"/>
      <c r="E157" s="50">
        <f t="shared" si="28"/>
        <v>758.6</v>
      </c>
      <c r="F157" s="57"/>
      <c r="G157" s="50">
        <f t="shared" si="29"/>
        <v>758.6</v>
      </c>
      <c r="H157" s="58">
        <v>-107.82</v>
      </c>
      <c r="I157" s="50">
        <f t="shared" si="30"/>
        <v>650.78</v>
      </c>
      <c r="J157" s="58"/>
      <c r="K157" s="50">
        <f t="shared" si="31"/>
        <v>650.78</v>
      </c>
      <c r="L157" s="58">
        <v>27.12</v>
      </c>
      <c r="M157" s="50">
        <f t="shared" si="32"/>
        <v>677.9</v>
      </c>
      <c r="N157" s="58"/>
      <c r="O157" s="50">
        <f t="shared" si="33"/>
        <v>677.9</v>
      </c>
      <c r="Q157" s="74"/>
    </row>
    <row r="158" spans="1:15" ht="15.75">
      <c r="A158" s="5" t="s">
        <v>187</v>
      </c>
      <c r="B158" s="71" t="s">
        <v>188</v>
      </c>
      <c r="C158" s="72">
        <v>53</v>
      </c>
      <c r="D158" s="56"/>
      <c r="E158" s="50">
        <f t="shared" si="28"/>
        <v>53</v>
      </c>
      <c r="F158" s="57"/>
      <c r="G158" s="50">
        <f t="shared" si="29"/>
        <v>53</v>
      </c>
      <c r="H158" s="58">
        <v>15.1</v>
      </c>
      <c r="I158" s="50">
        <f t="shared" si="30"/>
        <v>68.1</v>
      </c>
      <c r="J158" s="58"/>
      <c r="K158" s="50">
        <f t="shared" si="31"/>
        <v>68.1</v>
      </c>
      <c r="L158" s="58">
        <v>0.1</v>
      </c>
      <c r="M158" s="50">
        <f t="shared" si="32"/>
        <v>68.19999999999999</v>
      </c>
      <c r="N158" s="58"/>
      <c r="O158" s="50">
        <f t="shared" si="33"/>
        <v>68.19999999999999</v>
      </c>
    </row>
    <row r="159" spans="1:15" ht="15.75">
      <c r="A159" s="5" t="s">
        <v>189</v>
      </c>
      <c r="B159" s="71" t="s">
        <v>190</v>
      </c>
      <c r="C159" s="72">
        <v>98.9</v>
      </c>
      <c r="D159" s="56"/>
      <c r="E159" s="50">
        <f t="shared" si="28"/>
        <v>98.9</v>
      </c>
      <c r="F159" s="57"/>
      <c r="G159" s="50">
        <f t="shared" si="29"/>
        <v>98.9</v>
      </c>
      <c r="H159" s="58">
        <v>40.6</v>
      </c>
      <c r="I159" s="50">
        <f t="shared" si="30"/>
        <v>139.5</v>
      </c>
      <c r="J159" s="58"/>
      <c r="K159" s="50">
        <f t="shared" si="31"/>
        <v>139.5</v>
      </c>
      <c r="L159" s="58">
        <v>-12.6</v>
      </c>
      <c r="M159" s="50">
        <f t="shared" si="32"/>
        <v>126.9</v>
      </c>
      <c r="N159" s="58"/>
      <c r="O159" s="50">
        <f t="shared" si="33"/>
        <v>126.9</v>
      </c>
    </row>
    <row r="160" spans="1:15" ht="15.75">
      <c r="A160" s="5" t="s">
        <v>191</v>
      </c>
      <c r="B160" s="71" t="s">
        <v>192</v>
      </c>
      <c r="C160" s="72">
        <v>36.4</v>
      </c>
      <c r="D160" s="56"/>
      <c r="E160" s="50">
        <f t="shared" si="28"/>
        <v>36.4</v>
      </c>
      <c r="F160" s="57"/>
      <c r="G160" s="50">
        <f t="shared" si="29"/>
        <v>36.4</v>
      </c>
      <c r="H160" s="58">
        <v>10.6</v>
      </c>
      <c r="I160" s="50">
        <f t="shared" si="30"/>
        <v>47</v>
      </c>
      <c r="J160" s="58"/>
      <c r="K160" s="50">
        <f t="shared" si="31"/>
        <v>47</v>
      </c>
      <c r="L160" s="58"/>
      <c r="M160" s="50">
        <f t="shared" si="32"/>
        <v>47</v>
      </c>
      <c r="N160" s="58"/>
      <c r="O160" s="50">
        <f t="shared" si="33"/>
        <v>47</v>
      </c>
    </row>
    <row r="161" spans="1:15" ht="31.5">
      <c r="A161" s="5" t="s">
        <v>191</v>
      </c>
      <c r="B161" s="71" t="s">
        <v>193</v>
      </c>
      <c r="C161" s="72">
        <v>55.3</v>
      </c>
      <c r="D161" s="56"/>
      <c r="E161" s="50">
        <f t="shared" si="28"/>
        <v>55.3</v>
      </c>
      <c r="F161" s="57"/>
      <c r="G161" s="50">
        <f t="shared" si="29"/>
        <v>55.3</v>
      </c>
      <c r="H161" s="58">
        <v>11.4</v>
      </c>
      <c r="I161" s="50">
        <f t="shared" si="30"/>
        <v>66.7</v>
      </c>
      <c r="J161" s="58"/>
      <c r="K161" s="50">
        <f t="shared" si="31"/>
        <v>66.7</v>
      </c>
      <c r="L161" s="58">
        <v>-1.84</v>
      </c>
      <c r="M161" s="50">
        <f t="shared" si="32"/>
        <v>64.86</v>
      </c>
      <c r="N161" s="58"/>
      <c r="O161" s="50">
        <f t="shared" si="33"/>
        <v>64.86</v>
      </c>
    </row>
    <row r="162" spans="1:15" ht="31.5" hidden="1" outlineLevel="1">
      <c r="A162" s="5" t="s">
        <v>194</v>
      </c>
      <c r="B162" s="71" t="s">
        <v>236</v>
      </c>
      <c r="C162" s="72">
        <v>0</v>
      </c>
      <c r="D162" s="56"/>
      <c r="E162" s="50">
        <f t="shared" si="28"/>
        <v>0</v>
      </c>
      <c r="F162" s="57"/>
      <c r="G162" s="50">
        <f t="shared" si="29"/>
        <v>0</v>
      </c>
      <c r="H162" s="58"/>
      <c r="I162" s="50">
        <f t="shared" si="30"/>
        <v>0</v>
      </c>
      <c r="J162" s="58"/>
      <c r="K162" s="50">
        <f t="shared" si="31"/>
        <v>0</v>
      </c>
      <c r="L162" s="58"/>
      <c r="M162" s="50">
        <f t="shared" si="32"/>
        <v>0</v>
      </c>
      <c r="N162" s="58"/>
      <c r="O162" s="50">
        <f t="shared" si="33"/>
        <v>0</v>
      </c>
    </row>
    <row r="163" spans="1:15" ht="31.5" collapsed="1">
      <c r="A163" s="5" t="s">
        <v>195</v>
      </c>
      <c r="B163" s="71" t="s">
        <v>334</v>
      </c>
      <c r="C163" s="72">
        <v>92.2</v>
      </c>
      <c r="D163" s="56"/>
      <c r="E163" s="50">
        <f t="shared" si="28"/>
        <v>92.2</v>
      </c>
      <c r="F163" s="57"/>
      <c r="G163" s="50">
        <f t="shared" si="29"/>
        <v>92.2</v>
      </c>
      <c r="H163" s="58">
        <v>1.8</v>
      </c>
      <c r="I163" s="50">
        <f t="shared" si="30"/>
        <v>94</v>
      </c>
      <c r="J163" s="58"/>
      <c r="K163" s="50">
        <f t="shared" si="31"/>
        <v>94</v>
      </c>
      <c r="L163" s="58"/>
      <c r="M163" s="50">
        <f t="shared" si="32"/>
        <v>94</v>
      </c>
      <c r="N163" s="58"/>
      <c r="O163" s="50">
        <f t="shared" si="33"/>
        <v>94</v>
      </c>
    </row>
    <row r="164" spans="1:15" ht="31.5">
      <c r="A164" s="5" t="s">
        <v>197</v>
      </c>
      <c r="B164" s="71" t="s">
        <v>198</v>
      </c>
      <c r="C164" s="72">
        <v>86.4</v>
      </c>
      <c r="D164" s="56"/>
      <c r="E164" s="50">
        <f t="shared" si="28"/>
        <v>86.4</v>
      </c>
      <c r="F164" s="57"/>
      <c r="G164" s="50">
        <f t="shared" si="29"/>
        <v>86.4</v>
      </c>
      <c r="H164" s="58">
        <v>-30</v>
      </c>
      <c r="I164" s="50">
        <f t="shared" si="30"/>
        <v>56.400000000000006</v>
      </c>
      <c r="J164" s="58">
        <v>-12.69</v>
      </c>
      <c r="K164" s="50">
        <f t="shared" si="31"/>
        <v>43.71000000000001</v>
      </c>
      <c r="L164" s="58"/>
      <c r="M164" s="50">
        <f t="shared" si="32"/>
        <v>43.71000000000001</v>
      </c>
      <c r="N164" s="58"/>
      <c r="O164" s="50">
        <f t="shared" si="33"/>
        <v>43.71000000000001</v>
      </c>
    </row>
    <row r="165" spans="1:15" ht="15.75">
      <c r="A165" s="5" t="s">
        <v>199</v>
      </c>
      <c r="B165" s="71" t="s">
        <v>335</v>
      </c>
      <c r="C165" s="72">
        <v>5256.1</v>
      </c>
      <c r="D165" s="56"/>
      <c r="E165" s="50">
        <f t="shared" si="28"/>
        <v>5256.1</v>
      </c>
      <c r="F165" s="57"/>
      <c r="G165" s="50">
        <f t="shared" si="29"/>
        <v>5256.1</v>
      </c>
      <c r="H165" s="58"/>
      <c r="I165" s="50">
        <f t="shared" si="30"/>
        <v>5256.1</v>
      </c>
      <c r="J165" s="58"/>
      <c r="K165" s="50">
        <f t="shared" si="31"/>
        <v>5256.1</v>
      </c>
      <c r="L165" s="58"/>
      <c r="M165" s="50">
        <f t="shared" si="32"/>
        <v>5256.1</v>
      </c>
      <c r="N165" s="58"/>
      <c r="O165" s="50">
        <f t="shared" si="33"/>
        <v>5256.1</v>
      </c>
    </row>
    <row r="166" spans="1:15" ht="15.75">
      <c r="A166" s="5" t="s">
        <v>200</v>
      </c>
      <c r="B166" s="71" t="s">
        <v>336</v>
      </c>
      <c r="C166" s="72">
        <v>2172</v>
      </c>
      <c r="D166" s="56"/>
      <c r="E166" s="50">
        <f t="shared" si="28"/>
        <v>2172</v>
      </c>
      <c r="F166" s="57"/>
      <c r="G166" s="50">
        <f t="shared" si="29"/>
        <v>2172</v>
      </c>
      <c r="H166" s="58"/>
      <c r="I166" s="50">
        <f t="shared" si="30"/>
        <v>2172</v>
      </c>
      <c r="J166" s="58"/>
      <c r="K166" s="50">
        <f t="shared" si="31"/>
        <v>2172</v>
      </c>
      <c r="L166" s="58"/>
      <c r="M166" s="50">
        <f t="shared" si="32"/>
        <v>2172</v>
      </c>
      <c r="N166" s="58">
        <v>106.7</v>
      </c>
      <c r="O166" s="50">
        <f t="shared" si="33"/>
        <v>2278.7</v>
      </c>
    </row>
    <row r="167" spans="1:15" ht="15.75">
      <c r="A167" s="5" t="s">
        <v>201</v>
      </c>
      <c r="B167" s="71" t="s">
        <v>202</v>
      </c>
      <c r="C167" s="72">
        <v>5617.3</v>
      </c>
      <c r="D167" s="56"/>
      <c r="E167" s="50">
        <f t="shared" si="28"/>
        <v>5617.3</v>
      </c>
      <c r="F167" s="57"/>
      <c r="G167" s="50">
        <f t="shared" si="29"/>
        <v>5617.3</v>
      </c>
      <c r="H167" s="58"/>
      <c r="I167" s="50">
        <f t="shared" si="30"/>
        <v>5617.3</v>
      </c>
      <c r="J167" s="58"/>
      <c r="K167" s="50">
        <f t="shared" si="31"/>
        <v>5617.3</v>
      </c>
      <c r="L167" s="58"/>
      <c r="M167" s="50">
        <f t="shared" si="32"/>
        <v>5617.3</v>
      </c>
      <c r="N167" s="58"/>
      <c r="O167" s="50">
        <f t="shared" si="33"/>
        <v>5617.3</v>
      </c>
    </row>
    <row r="168" spans="1:15" s="33" customFormat="1" ht="15.75">
      <c r="A168" s="4" t="s">
        <v>203</v>
      </c>
      <c r="B168" s="66" t="s">
        <v>286</v>
      </c>
      <c r="C168" s="67">
        <f>SUM(C169:C185)</f>
        <v>80122.1</v>
      </c>
      <c r="D168" s="68"/>
      <c r="E168" s="44">
        <f aca="true" t="shared" si="34" ref="E168:K168">SUM(E169:E185)</f>
        <v>81160.8</v>
      </c>
      <c r="F168" s="44">
        <f t="shared" si="34"/>
        <v>327.79999999999995</v>
      </c>
      <c r="G168" s="44">
        <f t="shared" si="34"/>
        <v>81488.6</v>
      </c>
      <c r="H168" s="44">
        <f t="shared" si="34"/>
        <v>2190.48</v>
      </c>
      <c r="I168" s="44">
        <f t="shared" si="34"/>
        <v>83679.07999999999</v>
      </c>
      <c r="J168" s="44">
        <f t="shared" si="34"/>
        <v>443.9</v>
      </c>
      <c r="K168" s="44">
        <f t="shared" si="34"/>
        <v>84122.98</v>
      </c>
      <c r="L168" s="44">
        <f>SUM(L169:L185)</f>
        <v>829.8</v>
      </c>
      <c r="M168" s="44">
        <f>SUM(M169:M185)</f>
        <v>84952.78000000001</v>
      </c>
      <c r="N168" s="44">
        <f>SUM(N169:N185)</f>
        <v>2244</v>
      </c>
      <c r="O168" s="44">
        <f>SUM(O169:O185)</f>
        <v>87196.78</v>
      </c>
    </row>
    <row r="169" spans="1:17" ht="31.5">
      <c r="A169" s="5" t="s">
        <v>204</v>
      </c>
      <c r="B169" s="71" t="s">
        <v>186</v>
      </c>
      <c r="C169" s="72">
        <v>58100.2</v>
      </c>
      <c r="D169" s="56"/>
      <c r="E169" s="50">
        <v>59068.9</v>
      </c>
      <c r="F169" s="57">
        <v>91.1</v>
      </c>
      <c r="G169" s="50">
        <f t="shared" si="29"/>
        <v>59160</v>
      </c>
      <c r="H169" s="58">
        <v>546.4</v>
      </c>
      <c r="I169" s="50">
        <f aca="true" t="shared" si="35" ref="I169:I185">G169+H169</f>
        <v>59706.4</v>
      </c>
      <c r="J169" s="58">
        <f>60.4</f>
        <v>60.4</v>
      </c>
      <c r="K169" s="50">
        <f aca="true" t="shared" si="36" ref="K169:K185">I169+J169</f>
        <v>59766.8</v>
      </c>
      <c r="L169" s="58">
        <f>122.3</f>
        <v>122.3</v>
      </c>
      <c r="M169" s="50">
        <f aca="true" t="shared" si="37" ref="M169:M185">K169+L169</f>
        <v>59889.100000000006</v>
      </c>
      <c r="N169" s="58">
        <v>1527.5</v>
      </c>
      <c r="O169" s="50">
        <f aca="true" t="shared" si="38" ref="O169:O185">M169+N169</f>
        <v>61416.600000000006</v>
      </c>
      <c r="Q169" s="74"/>
    </row>
    <row r="170" spans="1:15" ht="15.75" hidden="1" outlineLevel="1">
      <c r="A170" s="5" t="s">
        <v>205</v>
      </c>
      <c r="B170" s="71" t="s">
        <v>188</v>
      </c>
      <c r="C170" s="72">
        <v>0</v>
      </c>
      <c r="D170" s="56"/>
      <c r="E170" s="50">
        <f>C170+D170</f>
        <v>0</v>
      </c>
      <c r="F170" s="57"/>
      <c r="G170" s="50">
        <f t="shared" si="29"/>
        <v>0</v>
      </c>
      <c r="H170" s="58"/>
      <c r="I170" s="50">
        <f t="shared" si="35"/>
        <v>0</v>
      </c>
      <c r="J170" s="58"/>
      <c r="K170" s="50">
        <f t="shared" si="36"/>
        <v>0</v>
      </c>
      <c r="L170" s="58"/>
      <c r="M170" s="50">
        <f t="shared" si="37"/>
        <v>0</v>
      </c>
      <c r="N170" s="58"/>
      <c r="O170" s="50">
        <f t="shared" si="38"/>
        <v>0</v>
      </c>
    </row>
    <row r="171" spans="1:15" ht="15.75" collapsed="1">
      <c r="A171" s="5" t="s">
        <v>206</v>
      </c>
      <c r="B171" s="71" t="s">
        <v>190</v>
      </c>
      <c r="C171" s="72">
        <v>180</v>
      </c>
      <c r="D171" s="56"/>
      <c r="E171" s="50">
        <f>C171+D171</f>
        <v>180</v>
      </c>
      <c r="F171" s="57"/>
      <c r="G171" s="50">
        <f t="shared" si="29"/>
        <v>180</v>
      </c>
      <c r="H171" s="58">
        <v>-180</v>
      </c>
      <c r="I171" s="50">
        <f t="shared" si="35"/>
        <v>0</v>
      </c>
      <c r="J171" s="58"/>
      <c r="K171" s="50">
        <f t="shared" si="36"/>
        <v>0</v>
      </c>
      <c r="L171" s="58"/>
      <c r="M171" s="50">
        <f t="shared" si="37"/>
        <v>0</v>
      </c>
      <c r="N171" s="58"/>
      <c r="O171" s="50">
        <f t="shared" si="38"/>
        <v>0</v>
      </c>
    </row>
    <row r="172" spans="1:15" ht="15.75">
      <c r="A172" s="5" t="s">
        <v>357</v>
      </c>
      <c r="B172" s="71" t="s">
        <v>192</v>
      </c>
      <c r="C172" s="72"/>
      <c r="D172" s="56"/>
      <c r="E172" s="50"/>
      <c r="F172" s="57"/>
      <c r="G172" s="50">
        <v>0</v>
      </c>
      <c r="H172" s="58">
        <v>173.2</v>
      </c>
      <c r="I172" s="50">
        <f t="shared" si="35"/>
        <v>173.2</v>
      </c>
      <c r="J172" s="58"/>
      <c r="K172" s="50">
        <f t="shared" si="36"/>
        <v>173.2</v>
      </c>
      <c r="L172" s="58">
        <v>113.1</v>
      </c>
      <c r="M172" s="50">
        <f t="shared" si="37"/>
        <v>286.29999999999995</v>
      </c>
      <c r="N172" s="58"/>
      <c r="O172" s="50">
        <f t="shared" si="38"/>
        <v>286.29999999999995</v>
      </c>
    </row>
    <row r="173" spans="1:15" ht="31.5">
      <c r="A173" s="5" t="s">
        <v>207</v>
      </c>
      <c r="B173" s="71" t="s">
        <v>193</v>
      </c>
      <c r="C173" s="72">
        <v>840</v>
      </c>
      <c r="D173" s="56"/>
      <c r="E173" s="50">
        <v>910</v>
      </c>
      <c r="F173" s="57">
        <v>100</v>
      </c>
      <c r="G173" s="50">
        <f t="shared" si="29"/>
        <v>1010</v>
      </c>
      <c r="H173" s="58">
        <v>30</v>
      </c>
      <c r="I173" s="50">
        <f t="shared" si="35"/>
        <v>1040</v>
      </c>
      <c r="J173" s="58"/>
      <c r="K173" s="50">
        <f t="shared" si="36"/>
        <v>1040</v>
      </c>
      <c r="L173" s="58"/>
      <c r="M173" s="50">
        <f t="shared" si="37"/>
        <v>1040</v>
      </c>
      <c r="N173" s="58">
        <v>50</v>
      </c>
      <c r="O173" s="50">
        <f t="shared" si="38"/>
        <v>1090</v>
      </c>
    </row>
    <row r="174" spans="1:15" ht="31.5">
      <c r="A174" s="5" t="s">
        <v>358</v>
      </c>
      <c r="B174" s="71" t="s">
        <v>334</v>
      </c>
      <c r="C174" s="72"/>
      <c r="D174" s="56"/>
      <c r="E174" s="50"/>
      <c r="F174" s="57"/>
      <c r="G174" s="50">
        <v>0</v>
      </c>
      <c r="H174" s="58">
        <v>1008</v>
      </c>
      <c r="I174" s="50">
        <f t="shared" si="35"/>
        <v>1008</v>
      </c>
      <c r="J174" s="58"/>
      <c r="K174" s="50">
        <f t="shared" si="36"/>
        <v>1008</v>
      </c>
      <c r="L174" s="58"/>
      <c r="M174" s="50">
        <f t="shared" si="37"/>
        <v>1008</v>
      </c>
      <c r="N174" s="58"/>
      <c r="O174" s="50">
        <f t="shared" si="38"/>
        <v>1008</v>
      </c>
    </row>
    <row r="175" spans="1:15" ht="15.75">
      <c r="A175" s="5" t="s">
        <v>5</v>
      </c>
      <c r="B175" s="71" t="s">
        <v>335</v>
      </c>
      <c r="C175" s="72"/>
      <c r="D175" s="56"/>
      <c r="E175" s="50"/>
      <c r="F175" s="57"/>
      <c r="G175" s="50"/>
      <c r="H175" s="58"/>
      <c r="I175" s="50"/>
      <c r="J175" s="58"/>
      <c r="K175" s="50"/>
      <c r="L175" s="58"/>
      <c r="M175" s="50">
        <v>0</v>
      </c>
      <c r="N175" s="58">
        <v>54.7</v>
      </c>
      <c r="O175" s="50">
        <f t="shared" si="38"/>
        <v>54.7</v>
      </c>
    </row>
    <row r="176" spans="1:15" ht="15.75">
      <c r="A176" s="5" t="s">
        <v>208</v>
      </c>
      <c r="B176" s="71" t="s">
        <v>336</v>
      </c>
      <c r="C176" s="72">
        <v>100.1</v>
      </c>
      <c r="D176" s="56"/>
      <c r="E176" s="50">
        <f>C176+D176</f>
        <v>100.1</v>
      </c>
      <c r="F176" s="57"/>
      <c r="G176" s="50">
        <f t="shared" si="29"/>
        <v>100.1</v>
      </c>
      <c r="H176" s="58">
        <v>56.8</v>
      </c>
      <c r="I176" s="50">
        <f t="shared" si="35"/>
        <v>156.89999999999998</v>
      </c>
      <c r="J176" s="58">
        <v>109.5</v>
      </c>
      <c r="K176" s="50">
        <f t="shared" si="36"/>
        <v>266.4</v>
      </c>
      <c r="L176" s="58"/>
      <c r="M176" s="50">
        <f t="shared" si="37"/>
        <v>266.4</v>
      </c>
      <c r="N176" s="58">
        <v>4.6</v>
      </c>
      <c r="O176" s="50">
        <f t="shared" si="38"/>
        <v>271</v>
      </c>
    </row>
    <row r="177" spans="1:15" ht="15.75">
      <c r="A177" s="5" t="s">
        <v>209</v>
      </c>
      <c r="B177" s="71" t="s">
        <v>202</v>
      </c>
      <c r="C177" s="72">
        <v>1592.7</v>
      </c>
      <c r="D177" s="56"/>
      <c r="E177" s="50">
        <f>C177+D177</f>
        <v>1592.7</v>
      </c>
      <c r="F177" s="57"/>
      <c r="G177" s="50">
        <f t="shared" si="29"/>
        <v>1592.7</v>
      </c>
      <c r="H177" s="58">
        <v>436.58</v>
      </c>
      <c r="I177" s="50">
        <f t="shared" si="35"/>
        <v>2029.28</v>
      </c>
      <c r="J177" s="58"/>
      <c r="K177" s="50">
        <f t="shared" si="36"/>
        <v>2029.28</v>
      </c>
      <c r="L177" s="58">
        <v>171.7</v>
      </c>
      <c r="M177" s="50">
        <f t="shared" si="37"/>
        <v>2200.98</v>
      </c>
      <c r="N177" s="58"/>
      <c r="O177" s="50">
        <f t="shared" si="38"/>
        <v>2200.98</v>
      </c>
    </row>
    <row r="178" spans="1:15" ht="15.75">
      <c r="A178" s="5" t="s">
        <v>210</v>
      </c>
      <c r="B178" s="71" t="s">
        <v>331</v>
      </c>
      <c r="C178" s="72">
        <v>213.2</v>
      </c>
      <c r="D178" s="56"/>
      <c r="E178" s="50">
        <f>C178+D178</f>
        <v>213.2</v>
      </c>
      <c r="F178" s="57"/>
      <c r="G178" s="50">
        <f t="shared" si="29"/>
        <v>213.2</v>
      </c>
      <c r="H178" s="58">
        <v>-49</v>
      </c>
      <c r="I178" s="50">
        <f t="shared" si="35"/>
        <v>164.2</v>
      </c>
      <c r="J178" s="58"/>
      <c r="K178" s="50">
        <f t="shared" si="36"/>
        <v>164.2</v>
      </c>
      <c r="L178" s="58"/>
      <c r="M178" s="50">
        <f t="shared" si="37"/>
        <v>164.2</v>
      </c>
      <c r="N178" s="58"/>
      <c r="O178" s="50">
        <f t="shared" si="38"/>
        <v>164.2</v>
      </c>
    </row>
    <row r="179" spans="1:15" ht="15.75">
      <c r="A179" s="5" t="s">
        <v>211</v>
      </c>
      <c r="B179" s="71" t="s">
        <v>330</v>
      </c>
      <c r="C179" s="72">
        <v>166.4</v>
      </c>
      <c r="D179" s="56"/>
      <c r="E179" s="50">
        <f>C179+D179</f>
        <v>166.4</v>
      </c>
      <c r="F179" s="57">
        <v>12.7</v>
      </c>
      <c r="G179" s="50">
        <f t="shared" si="29"/>
        <v>179.1</v>
      </c>
      <c r="H179" s="58"/>
      <c r="I179" s="50">
        <f t="shared" si="35"/>
        <v>179.1</v>
      </c>
      <c r="J179" s="58">
        <v>44</v>
      </c>
      <c r="K179" s="50">
        <f t="shared" si="36"/>
        <v>223.1</v>
      </c>
      <c r="L179" s="58"/>
      <c r="M179" s="50">
        <f t="shared" si="37"/>
        <v>223.1</v>
      </c>
      <c r="N179" s="58">
        <v>400</v>
      </c>
      <c r="O179" s="50">
        <f t="shared" si="38"/>
        <v>623.1</v>
      </c>
    </row>
    <row r="180" spans="1:15" ht="15.75">
      <c r="A180" s="5" t="s">
        <v>212</v>
      </c>
      <c r="B180" s="71" t="s">
        <v>213</v>
      </c>
      <c r="C180" s="72">
        <v>316.5</v>
      </c>
      <c r="D180" s="56"/>
      <c r="E180" s="50">
        <f aca="true" t="shared" si="39" ref="E180:E185">C180+D180</f>
        <v>316.5</v>
      </c>
      <c r="F180" s="57"/>
      <c r="G180" s="50">
        <f t="shared" si="29"/>
        <v>316.5</v>
      </c>
      <c r="H180" s="58"/>
      <c r="I180" s="50">
        <f t="shared" si="35"/>
        <v>316.5</v>
      </c>
      <c r="J180" s="58"/>
      <c r="K180" s="50">
        <f t="shared" si="36"/>
        <v>316.5</v>
      </c>
      <c r="L180" s="58"/>
      <c r="M180" s="50">
        <f t="shared" si="37"/>
        <v>316.5</v>
      </c>
      <c r="N180" s="58"/>
      <c r="O180" s="50">
        <f t="shared" si="38"/>
        <v>316.5</v>
      </c>
    </row>
    <row r="181" spans="1:15" ht="15.75">
      <c r="A181" s="5" t="s">
        <v>214</v>
      </c>
      <c r="B181" s="71" t="s">
        <v>215</v>
      </c>
      <c r="C181" s="72">
        <v>760</v>
      </c>
      <c r="D181" s="56"/>
      <c r="E181" s="50">
        <f t="shared" si="39"/>
        <v>760</v>
      </c>
      <c r="F181" s="57"/>
      <c r="G181" s="50">
        <f t="shared" si="29"/>
        <v>760</v>
      </c>
      <c r="H181" s="58"/>
      <c r="I181" s="50">
        <f t="shared" si="35"/>
        <v>760</v>
      </c>
      <c r="J181" s="58">
        <v>30</v>
      </c>
      <c r="K181" s="50">
        <f t="shared" si="36"/>
        <v>790</v>
      </c>
      <c r="L181" s="58"/>
      <c r="M181" s="50">
        <f t="shared" si="37"/>
        <v>790</v>
      </c>
      <c r="N181" s="58"/>
      <c r="O181" s="50">
        <f t="shared" si="38"/>
        <v>790</v>
      </c>
    </row>
    <row r="182" spans="1:15" ht="15.75">
      <c r="A182" s="5" t="s">
        <v>216</v>
      </c>
      <c r="B182" s="71" t="s">
        <v>366</v>
      </c>
      <c r="C182" s="72">
        <v>3738.1</v>
      </c>
      <c r="D182" s="56"/>
      <c r="E182" s="50">
        <f t="shared" si="39"/>
        <v>3738.1</v>
      </c>
      <c r="F182" s="57"/>
      <c r="G182" s="50">
        <f t="shared" si="29"/>
        <v>3738.1</v>
      </c>
      <c r="H182" s="58"/>
      <c r="I182" s="50">
        <f t="shared" si="35"/>
        <v>3738.1</v>
      </c>
      <c r="J182" s="58">
        <v>200</v>
      </c>
      <c r="K182" s="50">
        <f t="shared" si="36"/>
        <v>3938.1</v>
      </c>
      <c r="L182" s="58"/>
      <c r="M182" s="50">
        <f t="shared" si="37"/>
        <v>3938.1</v>
      </c>
      <c r="N182" s="58">
        <v>-68.4</v>
      </c>
      <c r="O182" s="50">
        <f t="shared" si="38"/>
        <v>3869.7</v>
      </c>
    </row>
    <row r="183" spans="1:15" ht="15.75">
      <c r="A183" s="5" t="s">
        <v>218</v>
      </c>
      <c r="B183" s="71" t="s">
        <v>219</v>
      </c>
      <c r="C183" s="72">
        <v>1739.8</v>
      </c>
      <c r="D183" s="56"/>
      <c r="E183" s="50">
        <f t="shared" si="39"/>
        <v>1739.8</v>
      </c>
      <c r="F183" s="57"/>
      <c r="G183" s="50">
        <f t="shared" si="29"/>
        <v>1739.8</v>
      </c>
      <c r="H183" s="58">
        <v>79.1</v>
      </c>
      <c r="I183" s="50">
        <f t="shared" si="35"/>
        <v>1818.8999999999999</v>
      </c>
      <c r="J183" s="58"/>
      <c r="K183" s="50">
        <f t="shared" si="36"/>
        <v>1818.8999999999999</v>
      </c>
      <c r="L183" s="58"/>
      <c r="M183" s="50">
        <f t="shared" si="37"/>
        <v>1818.8999999999999</v>
      </c>
      <c r="N183" s="58"/>
      <c r="O183" s="50">
        <f t="shared" si="38"/>
        <v>1818.8999999999999</v>
      </c>
    </row>
    <row r="184" spans="1:15" ht="15.75">
      <c r="A184" s="5" t="s">
        <v>220</v>
      </c>
      <c r="B184" s="71" t="s">
        <v>333</v>
      </c>
      <c r="C184" s="72">
        <v>3403.8</v>
      </c>
      <c r="D184" s="56"/>
      <c r="E184" s="50">
        <f t="shared" si="39"/>
        <v>3403.8</v>
      </c>
      <c r="F184" s="57">
        <v>124</v>
      </c>
      <c r="G184" s="50">
        <f t="shared" si="29"/>
        <v>3527.8</v>
      </c>
      <c r="H184" s="58">
        <v>89.4</v>
      </c>
      <c r="I184" s="50">
        <f t="shared" si="35"/>
        <v>3617.2000000000003</v>
      </c>
      <c r="J184" s="58"/>
      <c r="K184" s="50">
        <f t="shared" si="36"/>
        <v>3617.2000000000003</v>
      </c>
      <c r="L184" s="58">
        <v>422.7</v>
      </c>
      <c r="M184" s="50">
        <f t="shared" si="37"/>
        <v>4039.9</v>
      </c>
      <c r="N184" s="58">
        <v>275.6</v>
      </c>
      <c r="O184" s="50">
        <f t="shared" si="38"/>
        <v>4315.5</v>
      </c>
    </row>
    <row r="185" spans="1:15" ht="15.75">
      <c r="A185" s="5" t="s">
        <v>221</v>
      </c>
      <c r="B185" s="71" t="s">
        <v>222</v>
      </c>
      <c r="C185" s="72">
        <v>8971.3</v>
      </c>
      <c r="D185" s="56"/>
      <c r="E185" s="50">
        <f t="shared" si="39"/>
        <v>8971.3</v>
      </c>
      <c r="F185" s="57"/>
      <c r="G185" s="50">
        <f t="shared" si="29"/>
        <v>8971.3</v>
      </c>
      <c r="H185" s="58"/>
      <c r="I185" s="50">
        <f t="shared" si="35"/>
        <v>8971.3</v>
      </c>
      <c r="J185" s="58"/>
      <c r="K185" s="50">
        <f t="shared" si="36"/>
        <v>8971.3</v>
      </c>
      <c r="L185" s="58"/>
      <c r="M185" s="50">
        <f t="shared" si="37"/>
        <v>8971.3</v>
      </c>
      <c r="N185" s="58"/>
      <c r="O185" s="50">
        <f t="shared" si="38"/>
        <v>8971.3</v>
      </c>
    </row>
    <row r="186" spans="1:15" ht="102.75" customHeight="1">
      <c r="A186" s="4" t="s">
        <v>359</v>
      </c>
      <c r="B186" s="66" t="s">
        <v>287</v>
      </c>
      <c r="C186" s="72"/>
      <c r="D186" s="56"/>
      <c r="E186" s="44">
        <f>E188</f>
        <v>2.2</v>
      </c>
      <c r="F186" s="69">
        <f aca="true" t="shared" si="40" ref="F186:K186">F188+F187+F189</f>
        <v>28.9</v>
      </c>
      <c r="G186" s="69">
        <f t="shared" si="40"/>
        <v>31.099999999999998</v>
      </c>
      <c r="H186" s="70">
        <f t="shared" si="40"/>
        <v>128.7</v>
      </c>
      <c r="I186" s="69">
        <f t="shared" si="40"/>
        <v>159.8</v>
      </c>
      <c r="J186" s="70">
        <f t="shared" si="40"/>
        <v>0</v>
      </c>
      <c r="K186" s="69">
        <f t="shared" si="40"/>
        <v>159.8</v>
      </c>
      <c r="L186" s="70">
        <f>L188+L187+L189</f>
        <v>0</v>
      </c>
      <c r="M186" s="69">
        <f>M188+M187+M189</f>
        <v>159.8</v>
      </c>
      <c r="N186" s="70">
        <f>N188+N187+N189</f>
        <v>10.5</v>
      </c>
      <c r="O186" s="69">
        <f>O188+O187+O189</f>
        <v>170.3</v>
      </c>
    </row>
    <row r="187" spans="1:15" ht="15.75">
      <c r="A187" s="5" t="s">
        <v>317</v>
      </c>
      <c r="B187" s="71" t="s">
        <v>190</v>
      </c>
      <c r="C187" s="72"/>
      <c r="D187" s="56"/>
      <c r="E187" s="50">
        <v>0</v>
      </c>
      <c r="F187" s="57"/>
      <c r="G187" s="50">
        <f>E187+F187</f>
        <v>0</v>
      </c>
      <c r="H187" s="58">
        <v>43.7</v>
      </c>
      <c r="I187" s="50">
        <f>G187+H187</f>
        <v>43.7</v>
      </c>
      <c r="J187" s="58"/>
      <c r="K187" s="50">
        <f>I187+J187</f>
        <v>43.7</v>
      </c>
      <c r="L187" s="58"/>
      <c r="M187" s="50">
        <f>K187+L187</f>
        <v>43.7</v>
      </c>
      <c r="N187" s="58"/>
      <c r="O187" s="50">
        <f>M187+N187</f>
        <v>43.7</v>
      </c>
    </row>
    <row r="188" spans="1:15" ht="15.75">
      <c r="A188" s="5" t="s">
        <v>362</v>
      </c>
      <c r="B188" s="71" t="s">
        <v>332</v>
      </c>
      <c r="C188" s="72"/>
      <c r="D188" s="56"/>
      <c r="E188" s="50">
        <v>2.2</v>
      </c>
      <c r="F188" s="57"/>
      <c r="G188" s="50">
        <f>E188+F188</f>
        <v>2.2</v>
      </c>
      <c r="H188" s="58"/>
      <c r="I188" s="50">
        <f>G188+H188</f>
        <v>2.2</v>
      </c>
      <c r="J188" s="58"/>
      <c r="K188" s="50">
        <f>I188+J188</f>
        <v>2.2</v>
      </c>
      <c r="L188" s="58"/>
      <c r="M188" s="50">
        <f>K188+L188</f>
        <v>2.2</v>
      </c>
      <c r="N188" s="58"/>
      <c r="O188" s="50">
        <f>M188+N188</f>
        <v>2.2</v>
      </c>
    </row>
    <row r="189" spans="1:15" ht="15.75">
      <c r="A189" s="5" t="s">
        <v>363</v>
      </c>
      <c r="B189" s="71" t="s">
        <v>333</v>
      </c>
      <c r="C189" s="72"/>
      <c r="D189" s="56"/>
      <c r="E189" s="50">
        <v>0</v>
      </c>
      <c r="F189" s="57">
        <v>28.9</v>
      </c>
      <c r="G189" s="50">
        <f>E189+F189</f>
        <v>28.9</v>
      </c>
      <c r="H189" s="58">
        <v>85</v>
      </c>
      <c r="I189" s="50">
        <f>G189+H189</f>
        <v>113.9</v>
      </c>
      <c r="J189" s="58"/>
      <c r="K189" s="50">
        <f>I189+J189</f>
        <v>113.9</v>
      </c>
      <c r="L189" s="58"/>
      <c r="M189" s="50">
        <f>K189+L189</f>
        <v>113.9</v>
      </c>
      <c r="N189" s="58">
        <v>10.5</v>
      </c>
      <c r="O189" s="50">
        <f>M189+N189</f>
        <v>124.4</v>
      </c>
    </row>
    <row r="190" spans="1:15" ht="60.75" customHeight="1">
      <c r="A190" s="4" t="s">
        <v>223</v>
      </c>
      <c r="B190" s="66" t="s">
        <v>224</v>
      </c>
      <c r="C190" s="72"/>
      <c r="D190" s="56"/>
      <c r="E190" s="69">
        <f>E196+E206</f>
        <v>4164.799999999999</v>
      </c>
      <c r="F190" s="69">
        <f>F196+F206</f>
        <v>146.2</v>
      </c>
      <c r="G190" s="69" t="e">
        <f>G196+G206+#REF!</f>
        <v>#REF!</v>
      </c>
      <c r="H190" s="70" t="e">
        <f>H196+H206+#REF!</f>
        <v>#REF!</v>
      </c>
      <c r="I190" s="69" t="e">
        <f>I196+I206+#REF!</f>
        <v>#REF!</v>
      </c>
      <c r="J190" s="70" t="e">
        <f>J196+J206+#REF!</f>
        <v>#REF!</v>
      </c>
      <c r="K190" s="69" t="e">
        <f>K196+K206+#REF!</f>
        <v>#REF!</v>
      </c>
      <c r="L190" s="70" t="e">
        <f>L196+L206+#REF!</f>
        <v>#REF!</v>
      </c>
      <c r="M190" s="69">
        <f>M191+M193+M196+M206</f>
        <v>5345.959999999999</v>
      </c>
      <c r="N190" s="69">
        <f>N191+N193+N196+N206</f>
        <v>365.7</v>
      </c>
      <c r="O190" s="69">
        <f>O191+O193+O196+O206</f>
        <v>5711.66</v>
      </c>
    </row>
    <row r="191" spans="1:15" ht="77.25" customHeight="1" outlineLevel="1">
      <c r="A191" s="4" t="s">
        <v>8</v>
      </c>
      <c r="B191" s="73" t="s">
        <v>9</v>
      </c>
      <c r="C191" s="72"/>
      <c r="D191" s="56"/>
      <c r="E191" s="69"/>
      <c r="F191" s="69"/>
      <c r="G191" s="69">
        <f aca="true" t="shared" si="41" ref="G191:L191">G193</f>
        <v>0</v>
      </c>
      <c r="H191" s="70">
        <f t="shared" si="41"/>
        <v>350</v>
      </c>
      <c r="I191" s="44">
        <f t="shared" si="41"/>
        <v>350</v>
      </c>
      <c r="J191" s="70">
        <f t="shared" si="41"/>
        <v>0</v>
      </c>
      <c r="K191" s="44">
        <f t="shared" si="41"/>
        <v>350</v>
      </c>
      <c r="L191" s="70">
        <f t="shared" si="41"/>
        <v>0</v>
      </c>
      <c r="M191" s="44">
        <f>M192</f>
        <v>0</v>
      </c>
      <c r="N191" s="70">
        <f>N192</f>
        <v>40</v>
      </c>
      <c r="O191" s="44">
        <f>O192</f>
        <v>40</v>
      </c>
    </row>
    <row r="192" spans="1:15" ht="23.25" customHeight="1" outlineLevel="1">
      <c r="A192" s="5" t="s">
        <v>7</v>
      </c>
      <c r="B192" s="71" t="s">
        <v>333</v>
      </c>
      <c r="C192" s="72"/>
      <c r="D192" s="56"/>
      <c r="E192" s="57"/>
      <c r="F192" s="57"/>
      <c r="G192" s="57"/>
      <c r="H192" s="58"/>
      <c r="I192" s="50"/>
      <c r="J192" s="58"/>
      <c r="K192" s="50"/>
      <c r="L192" s="58"/>
      <c r="M192" s="50">
        <v>0</v>
      </c>
      <c r="N192" s="58">
        <v>40</v>
      </c>
      <c r="O192" s="50">
        <f>M192+N192</f>
        <v>40</v>
      </c>
    </row>
    <row r="193" spans="1:15" ht="72" customHeight="1">
      <c r="A193" s="4" t="s">
        <v>356</v>
      </c>
      <c r="B193" s="73" t="s">
        <v>355</v>
      </c>
      <c r="C193" s="72"/>
      <c r="D193" s="56"/>
      <c r="E193" s="69"/>
      <c r="F193" s="69"/>
      <c r="G193" s="69">
        <f aca="true" t="shared" si="42" ref="G193:L193">G194</f>
        <v>0</v>
      </c>
      <c r="H193" s="70">
        <f t="shared" si="42"/>
        <v>350</v>
      </c>
      <c r="I193" s="44">
        <f t="shared" si="42"/>
        <v>350</v>
      </c>
      <c r="J193" s="70">
        <f t="shared" si="42"/>
        <v>0</v>
      </c>
      <c r="K193" s="44">
        <f t="shared" si="42"/>
        <v>350</v>
      </c>
      <c r="L193" s="70">
        <f t="shared" si="42"/>
        <v>0</v>
      </c>
      <c r="M193" s="44">
        <f>M194+M195</f>
        <v>350</v>
      </c>
      <c r="N193" s="44">
        <f>N194+N195</f>
        <v>69.7</v>
      </c>
      <c r="O193" s="44">
        <f>O194+O195</f>
        <v>419.7</v>
      </c>
    </row>
    <row r="194" spans="1:15" ht="15.75">
      <c r="A194" s="5" t="s">
        <v>364</v>
      </c>
      <c r="B194" s="71" t="s">
        <v>219</v>
      </c>
      <c r="C194" s="72"/>
      <c r="D194" s="56"/>
      <c r="E194" s="69"/>
      <c r="F194" s="69"/>
      <c r="G194" s="57">
        <v>0</v>
      </c>
      <c r="H194" s="58">
        <v>350</v>
      </c>
      <c r="I194" s="50">
        <f>G194+H194</f>
        <v>350</v>
      </c>
      <c r="J194" s="58"/>
      <c r="K194" s="50">
        <f>I194+J194</f>
        <v>350</v>
      </c>
      <c r="L194" s="58"/>
      <c r="M194" s="50">
        <f>K194+L194</f>
        <v>350</v>
      </c>
      <c r="N194" s="58"/>
      <c r="O194" s="50">
        <f>M194+N194</f>
        <v>350</v>
      </c>
    </row>
    <row r="195" spans="1:15" ht="15.75">
      <c r="A195" s="5" t="s">
        <v>6</v>
      </c>
      <c r="B195" s="71" t="s">
        <v>333</v>
      </c>
      <c r="C195" s="72"/>
      <c r="D195" s="56"/>
      <c r="E195" s="69"/>
      <c r="F195" s="69"/>
      <c r="G195" s="57"/>
      <c r="H195" s="58"/>
      <c r="I195" s="50"/>
      <c r="J195" s="58"/>
      <c r="K195" s="50"/>
      <c r="L195" s="58"/>
      <c r="M195" s="50">
        <v>0</v>
      </c>
      <c r="N195" s="58">
        <v>69.7</v>
      </c>
      <c r="O195" s="50">
        <f>M195+N195</f>
        <v>69.7</v>
      </c>
    </row>
    <row r="196" spans="1:15" ht="63">
      <c r="A196" s="4" t="s">
        <v>291</v>
      </c>
      <c r="B196" s="66" t="s">
        <v>324</v>
      </c>
      <c r="C196" s="72"/>
      <c r="D196" s="56"/>
      <c r="E196" s="69">
        <f>SUM(E198:E205)</f>
        <v>2516.2</v>
      </c>
      <c r="F196" s="69"/>
      <c r="G196" s="69">
        <f>SUM(G198:G205)</f>
        <v>2516.2</v>
      </c>
      <c r="H196" s="70">
        <f>SUM(H198:H205)</f>
        <v>385.93999999999994</v>
      </c>
      <c r="I196" s="69">
        <f>SUM(I198:I205)</f>
        <v>2902.14</v>
      </c>
      <c r="J196" s="70">
        <f>SUM(J198:J205)</f>
        <v>-82</v>
      </c>
      <c r="K196" s="69">
        <f>SUM(K197:K205)</f>
        <v>2820.14</v>
      </c>
      <c r="L196" s="70">
        <f>SUM(L197:L205)</f>
        <v>-526.4200000000001</v>
      </c>
      <c r="M196" s="69">
        <f>SUM(M197:M205)</f>
        <v>2293.72</v>
      </c>
      <c r="N196" s="70">
        <f>SUM(N197:N205)</f>
        <v>0</v>
      </c>
      <c r="O196" s="69">
        <f>SUM(O197:O205)</f>
        <v>2293.72</v>
      </c>
    </row>
    <row r="197" spans="1:15" ht="31.5">
      <c r="A197" s="5" t="s">
        <v>377</v>
      </c>
      <c r="B197" s="71" t="s">
        <v>378</v>
      </c>
      <c r="C197" s="72"/>
      <c r="D197" s="56"/>
      <c r="E197" s="69"/>
      <c r="F197" s="69"/>
      <c r="G197" s="69"/>
      <c r="H197" s="70"/>
      <c r="I197" s="69"/>
      <c r="J197" s="70"/>
      <c r="K197" s="57">
        <v>0</v>
      </c>
      <c r="L197" s="58">
        <v>879.29</v>
      </c>
      <c r="M197" s="57">
        <f>K197+L197</f>
        <v>879.29</v>
      </c>
      <c r="N197" s="58"/>
      <c r="O197" s="57">
        <f>M197+N197</f>
        <v>879.29</v>
      </c>
    </row>
    <row r="198" spans="1:15" ht="31.5">
      <c r="A198" s="5" t="s">
        <v>295</v>
      </c>
      <c r="B198" s="71" t="s">
        <v>186</v>
      </c>
      <c r="C198" s="72"/>
      <c r="D198" s="56"/>
      <c r="E198" s="57">
        <v>1469.9</v>
      </c>
      <c r="F198" s="57"/>
      <c r="G198" s="50">
        <f aca="true" t="shared" si="43" ref="G198:G205">E198+F198</f>
        <v>1469.9</v>
      </c>
      <c r="H198" s="58">
        <v>285.14</v>
      </c>
      <c r="I198" s="50">
        <f aca="true" t="shared" si="44" ref="I198:I205">G198+H198</f>
        <v>1755.04</v>
      </c>
      <c r="J198" s="58"/>
      <c r="K198" s="50">
        <f aca="true" t="shared" si="45" ref="K198:K205">I198+J198</f>
        <v>1755.04</v>
      </c>
      <c r="L198" s="58">
        <v>-340.61</v>
      </c>
      <c r="M198" s="50">
        <f>K198+L198</f>
        <v>1414.4299999999998</v>
      </c>
      <c r="N198" s="58"/>
      <c r="O198" s="50">
        <f>M198+N198</f>
        <v>1414.4299999999998</v>
      </c>
    </row>
    <row r="199" spans="1:15" ht="15.75" hidden="1">
      <c r="A199" s="5" t="s">
        <v>296</v>
      </c>
      <c r="B199" s="71" t="s">
        <v>188</v>
      </c>
      <c r="C199" s="72"/>
      <c r="D199" s="56"/>
      <c r="E199" s="57">
        <v>127.2</v>
      </c>
      <c r="F199" s="57"/>
      <c r="G199" s="50">
        <f t="shared" si="43"/>
        <v>127.2</v>
      </c>
      <c r="H199" s="58">
        <v>40.3</v>
      </c>
      <c r="I199" s="50">
        <f t="shared" si="44"/>
        <v>167.5</v>
      </c>
      <c r="J199" s="58"/>
      <c r="K199" s="50">
        <f t="shared" si="45"/>
        <v>167.5</v>
      </c>
      <c r="L199" s="58">
        <v>-167.5</v>
      </c>
      <c r="M199" s="50">
        <f aca="true" t="shared" si="46" ref="M199:M205">K199+L199</f>
        <v>0</v>
      </c>
      <c r="N199" s="58"/>
      <c r="O199" s="50">
        <f aca="true" t="shared" si="47" ref="O199:O205">M199+N199</f>
        <v>0</v>
      </c>
    </row>
    <row r="200" spans="1:15" ht="15.75" hidden="1">
      <c r="A200" s="5" t="s">
        <v>297</v>
      </c>
      <c r="B200" s="71" t="s">
        <v>190</v>
      </c>
      <c r="C200" s="72"/>
      <c r="D200" s="56"/>
      <c r="E200" s="57">
        <v>234.8</v>
      </c>
      <c r="F200" s="57"/>
      <c r="G200" s="50">
        <f t="shared" si="43"/>
        <v>234.8</v>
      </c>
      <c r="H200" s="58">
        <v>95.7</v>
      </c>
      <c r="I200" s="50">
        <f t="shared" si="44"/>
        <v>330.5</v>
      </c>
      <c r="J200" s="58"/>
      <c r="K200" s="50">
        <f t="shared" si="45"/>
        <v>330.5</v>
      </c>
      <c r="L200" s="58">
        <v>-330.5</v>
      </c>
      <c r="M200" s="50">
        <f t="shared" si="46"/>
        <v>0</v>
      </c>
      <c r="N200" s="58"/>
      <c r="O200" s="50">
        <f t="shared" si="47"/>
        <v>0</v>
      </c>
    </row>
    <row r="201" spans="1:15" ht="15.75" hidden="1">
      <c r="A201" s="5" t="s">
        <v>298</v>
      </c>
      <c r="B201" s="71" t="s">
        <v>192</v>
      </c>
      <c r="C201" s="72"/>
      <c r="D201" s="56"/>
      <c r="E201" s="57">
        <v>86.3</v>
      </c>
      <c r="F201" s="57"/>
      <c r="G201" s="50">
        <f t="shared" si="43"/>
        <v>86.3</v>
      </c>
      <c r="H201" s="58">
        <v>29.2</v>
      </c>
      <c r="I201" s="50">
        <f t="shared" si="44"/>
        <v>115.5</v>
      </c>
      <c r="J201" s="58"/>
      <c r="K201" s="50">
        <f t="shared" si="45"/>
        <v>115.5</v>
      </c>
      <c r="L201" s="58">
        <v>-115.5</v>
      </c>
      <c r="M201" s="50">
        <f t="shared" si="46"/>
        <v>0</v>
      </c>
      <c r="N201" s="58"/>
      <c r="O201" s="50">
        <f t="shared" si="47"/>
        <v>0</v>
      </c>
    </row>
    <row r="202" spans="1:15" ht="31.5" hidden="1">
      <c r="A202" s="5" t="s">
        <v>299</v>
      </c>
      <c r="B202" s="71" t="s">
        <v>225</v>
      </c>
      <c r="C202" s="72"/>
      <c r="D202" s="56"/>
      <c r="E202" s="57">
        <v>132.7</v>
      </c>
      <c r="F202" s="57"/>
      <c r="G202" s="50">
        <f t="shared" si="43"/>
        <v>132.7</v>
      </c>
      <c r="H202" s="58">
        <v>31.3</v>
      </c>
      <c r="I202" s="50">
        <f t="shared" si="44"/>
        <v>164</v>
      </c>
      <c r="J202" s="58"/>
      <c r="K202" s="50">
        <f t="shared" si="45"/>
        <v>164</v>
      </c>
      <c r="L202" s="58">
        <v>-164</v>
      </c>
      <c r="M202" s="50">
        <f t="shared" si="46"/>
        <v>0</v>
      </c>
      <c r="N202" s="58"/>
      <c r="O202" s="50">
        <f t="shared" si="47"/>
        <v>0</v>
      </c>
    </row>
    <row r="203" spans="1:15" ht="31.5" hidden="1" outlineLevel="1">
      <c r="A203" s="5" t="s">
        <v>226</v>
      </c>
      <c r="B203" s="71" t="s">
        <v>236</v>
      </c>
      <c r="C203" s="72"/>
      <c r="D203" s="56"/>
      <c r="E203" s="57">
        <v>0</v>
      </c>
      <c r="F203" s="57">
        <v>0</v>
      </c>
      <c r="G203" s="50">
        <f t="shared" si="43"/>
        <v>0</v>
      </c>
      <c r="H203" s="58"/>
      <c r="I203" s="50">
        <f t="shared" si="44"/>
        <v>0</v>
      </c>
      <c r="J203" s="58"/>
      <c r="K203" s="50">
        <f t="shared" si="45"/>
        <v>0</v>
      </c>
      <c r="L203" s="58"/>
      <c r="M203" s="50">
        <f t="shared" si="46"/>
        <v>0</v>
      </c>
      <c r="N203" s="58"/>
      <c r="O203" s="50">
        <f t="shared" si="47"/>
        <v>0</v>
      </c>
    </row>
    <row r="204" spans="1:15" ht="31.5" hidden="1">
      <c r="A204" s="5" t="s">
        <v>300</v>
      </c>
      <c r="B204" s="71" t="s">
        <v>334</v>
      </c>
      <c r="C204" s="72"/>
      <c r="D204" s="56"/>
      <c r="E204" s="57">
        <v>222.6</v>
      </c>
      <c r="F204" s="57"/>
      <c r="G204" s="50">
        <f t="shared" si="43"/>
        <v>222.6</v>
      </c>
      <c r="H204" s="58">
        <v>8.4</v>
      </c>
      <c r="I204" s="50">
        <f t="shared" si="44"/>
        <v>231</v>
      </c>
      <c r="J204" s="58"/>
      <c r="K204" s="50">
        <f t="shared" si="45"/>
        <v>231</v>
      </c>
      <c r="L204" s="58">
        <v>-231</v>
      </c>
      <c r="M204" s="50">
        <f t="shared" si="46"/>
        <v>0</v>
      </c>
      <c r="N204" s="58"/>
      <c r="O204" s="50">
        <f t="shared" si="47"/>
        <v>0</v>
      </c>
    </row>
    <row r="205" spans="1:15" ht="31.5" hidden="1">
      <c r="A205" s="5" t="s">
        <v>301</v>
      </c>
      <c r="B205" s="71" t="s">
        <v>198</v>
      </c>
      <c r="C205" s="72"/>
      <c r="D205" s="56"/>
      <c r="E205" s="57">
        <v>242.7</v>
      </c>
      <c r="F205" s="57"/>
      <c r="G205" s="50">
        <f t="shared" si="43"/>
        <v>242.7</v>
      </c>
      <c r="H205" s="58">
        <v>-104.1</v>
      </c>
      <c r="I205" s="50">
        <f t="shared" si="44"/>
        <v>138.6</v>
      </c>
      <c r="J205" s="58">
        <v>-82</v>
      </c>
      <c r="K205" s="50">
        <f t="shared" si="45"/>
        <v>56.599999999999994</v>
      </c>
      <c r="L205" s="58">
        <v>-56.6</v>
      </c>
      <c r="M205" s="50">
        <f t="shared" si="46"/>
        <v>0</v>
      </c>
      <c r="N205" s="58"/>
      <c r="O205" s="50">
        <f t="shared" si="47"/>
        <v>0</v>
      </c>
    </row>
    <row r="206" spans="1:15" ht="75.75" customHeight="1">
      <c r="A206" s="4" t="s">
        <v>321</v>
      </c>
      <c r="B206" s="66" t="s">
        <v>323</v>
      </c>
      <c r="C206" s="72"/>
      <c r="D206" s="56"/>
      <c r="E206" s="69">
        <f aca="true" t="shared" si="48" ref="E206:K206">SUM(E207:E215)</f>
        <v>1648.6</v>
      </c>
      <c r="F206" s="69">
        <f t="shared" si="48"/>
        <v>146.2</v>
      </c>
      <c r="G206" s="69">
        <f t="shared" si="48"/>
        <v>1794.8</v>
      </c>
      <c r="H206" s="70">
        <f t="shared" si="48"/>
        <v>460.2</v>
      </c>
      <c r="I206" s="69">
        <f t="shared" si="48"/>
        <v>2255</v>
      </c>
      <c r="J206" s="70">
        <f t="shared" si="48"/>
        <v>184.8</v>
      </c>
      <c r="K206" s="69">
        <f t="shared" si="48"/>
        <v>2439.8</v>
      </c>
      <c r="L206" s="70">
        <f>SUM(L207:L215)</f>
        <v>262.44</v>
      </c>
      <c r="M206" s="69">
        <f>SUM(M207:M215)</f>
        <v>2702.24</v>
      </c>
      <c r="N206" s="70">
        <f>SUM(N207:N215)</f>
        <v>256</v>
      </c>
      <c r="O206" s="69">
        <f>SUM(O207:O215)</f>
        <v>2958.24</v>
      </c>
    </row>
    <row r="207" spans="1:15" ht="31.5">
      <c r="A207" s="5" t="s">
        <v>292</v>
      </c>
      <c r="B207" s="71" t="s">
        <v>186</v>
      </c>
      <c r="C207" s="72"/>
      <c r="D207" s="56"/>
      <c r="E207" s="57">
        <v>1439.8</v>
      </c>
      <c r="F207" s="57">
        <f>15+131.2</f>
        <v>146.2</v>
      </c>
      <c r="G207" s="50">
        <f aca="true" t="shared" si="49" ref="G207:G215">E207+F207</f>
        <v>1586</v>
      </c>
      <c r="H207" s="58">
        <v>428.5</v>
      </c>
      <c r="I207" s="50">
        <f aca="true" t="shared" si="50" ref="I207:I215">G207+H207</f>
        <v>2014.5</v>
      </c>
      <c r="J207" s="58">
        <f>20+139.8+25</f>
        <v>184.8</v>
      </c>
      <c r="K207" s="50">
        <f aca="true" t="shared" si="51" ref="K207:K215">I207+J207</f>
        <v>2199.3</v>
      </c>
      <c r="L207" s="58">
        <f>194.2</f>
        <v>194.2</v>
      </c>
      <c r="M207" s="50">
        <f aca="true" t="shared" si="52" ref="M207:M215">K207+L207</f>
        <v>2393.5</v>
      </c>
      <c r="N207" s="58">
        <v>204</v>
      </c>
      <c r="O207" s="50">
        <f aca="true" t="shared" si="53" ref="O207:O215">M207+N207</f>
        <v>2597.5</v>
      </c>
    </row>
    <row r="208" spans="1:15" ht="15.75" outlineLevel="1">
      <c r="A208" s="5" t="s">
        <v>376</v>
      </c>
      <c r="B208" s="71" t="s">
        <v>188</v>
      </c>
      <c r="C208" s="72"/>
      <c r="D208" s="56"/>
      <c r="E208" s="57"/>
      <c r="F208" s="57"/>
      <c r="G208" s="50">
        <f t="shared" si="49"/>
        <v>0</v>
      </c>
      <c r="H208" s="58"/>
      <c r="I208" s="50">
        <f t="shared" si="50"/>
        <v>0</v>
      </c>
      <c r="J208" s="58"/>
      <c r="K208" s="50">
        <f t="shared" si="51"/>
        <v>0</v>
      </c>
      <c r="L208" s="58">
        <v>68.24</v>
      </c>
      <c r="M208" s="50">
        <f t="shared" si="52"/>
        <v>68.24</v>
      </c>
      <c r="N208" s="58">
        <v>48</v>
      </c>
      <c r="O208" s="50">
        <f t="shared" si="53"/>
        <v>116.24</v>
      </c>
    </row>
    <row r="209" spans="1:15" ht="31.5">
      <c r="A209" s="5" t="s">
        <v>293</v>
      </c>
      <c r="B209" s="71" t="s">
        <v>193</v>
      </c>
      <c r="C209" s="72"/>
      <c r="D209" s="56"/>
      <c r="E209" s="57">
        <v>87.8</v>
      </c>
      <c r="F209" s="57"/>
      <c r="G209" s="50">
        <f t="shared" si="49"/>
        <v>87.8</v>
      </c>
      <c r="H209" s="58"/>
      <c r="I209" s="50">
        <f t="shared" si="50"/>
        <v>87.8</v>
      </c>
      <c r="J209" s="58"/>
      <c r="K209" s="50">
        <f t="shared" si="51"/>
        <v>87.8</v>
      </c>
      <c r="L209" s="58"/>
      <c r="M209" s="50">
        <f t="shared" si="52"/>
        <v>87.8</v>
      </c>
      <c r="N209" s="58"/>
      <c r="O209" s="50">
        <f t="shared" si="53"/>
        <v>87.8</v>
      </c>
    </row>
    <row r="210" spans="1:15" ht="31.5">
      <c r="A210" s="5" t="s">
        <v>365</v>
      </c>
      <c r="B210" s="71" t="s">
        <v>196</v>
      </c>
      <c r="C210" s="72"/>
      <c r="D210" s="56"/>
      <c r="E210" s="57"/>
      <c r="F210" s="57"/>
      <c r="G210" s="50">
        <f t="shared" si="49"/>
        <v>0</v>
      </c>
      <c r="H210" s="58">
        <v>23.7</v>
      </c>
      <c r="I210" s="50">
        <f t="shared" si="50"/>
        <v>23.7</v>
      </c>
      <c r="J210" s="58"/>
      <c r="K210" s="50">
        <f t="shared" si="51"/>
        <v>23.7</v>
      </c>
      <c r="L210" s="58"/>
      <c r="M210" s="50">
        <f t="shared" si="52"/>
        <v>23.7</v>
      </c>
      <c r="N210" s="58"/>
      <c r="O210" s="50">
        <f t="shared" si="53"/>
        <v>23.7</v>
      </c>
    </row>
    <row r="211" spans="1:15" ht="15.75">
      <c r="A211" s="5" t="s">
        <v>316</v>
      </c>
      <c r="B211" s="71" t="s">
        <v>331</v>
      </c>
      <c r="C211" s="72"/>
      <c r="D211" s="56"/>
      <c r="E211" s="57">
        <v>0</v>
      </c>
      <c r="F211" s="57"/>
      <c r="G211" s="50">
        <f t="shared" si="49"/>
        <v>0</v>
      </c>
      <c r="H211" s="58">
        <v>8</v>
      </c>
      <c r="I211" s="50">
        <f t="shared" si="50"/>
        <v>8</v>
      </c>
      <c r="J211" s="58"/>
      <c r="K211" s="50">
        <f t="shared" si="51"/>
        <v>8</v>
      </c>
      <c r="L211" s="58"/>
      <c r="M211" s="50">
        <f t="shared" si="52"/>
        <v>8</v>
      </c>
      <c r="N211" s="58"/>
      <c r="O211" s="50">
        <f t="shared" si="53"/>
        <v>8</v>
      </c>
    </row>
    <row r="212" spans="1:15" ht="15.75" outlineLevel="1">
      <c r="A212" s="5" t="s">
        <v>360</v>
      </c>
      <c r="B212" s="71" t="s">
        <v>332</v>
      </c>
      <c r="C212" s="72"/>
      <c r="D212" s="56"/>
      <c r="E212" s="57">
        <v>0</v>
      </c>
      <c r="F212" s="57">
        <v>0</v>
      </c>
      <c r="G212" s="50">
        <f t="shared" si="49"/>
        <v>0</v>
      </c>
      <c r="H212" s="58"/>
      <c r="I212" s="50">
        <f t="shared" si="50"/>
        <v>0</v>
      </c>
      <c r="J212" s="58"/>
      <c r="K212" s="50">
        <f t="shared" si="51"/>
        <v>0</v>
      </c>
      <c r="L212" s="58"/>
      <c r="M212" s="50">
        <f t="shared" si="52"/>
        <v>0</v>
      </c>
      <c r="N212" s="58"/>
      <c r="O212" s="50">
        <f t="shared" si="53"/>
        <v>0</v>
      </c>
    </row>
    <row r="213" spans="1:15" ht="15.75">
      <c r="A213" s="5" t="s">
        <v>322</v>
      </c>
      <c r="B213" s="71" t="s">
        <v>330</v>
      </c>
      <c r="C213" s="72"/>
      <c r="D213" s="56"/>
      <c r="E213" s="57">
        <v>25</v>
      </c>
      <c r="F213" s="57"/>
      <c r="G213" s="50">
        <f t="shared" si="49"/>
        <v>25</v>
      </c>
      <c r="H213" s="58"/>
      <c r="I213" s="50">
        <f t="shared" si="50"/>
        <v>25</v>
      </c>
      <c r="J213" s="58"/>
      <c r="K213" s="50">
        <f t="shared" si="51"/>
        <v>25</v>
      </c>
      <c r="L213" s="58"/>
      <c r="M213" s="50">
        <f t="shared" si="52"/>
        <v>25</v>
      </c>
      <c r="N213" s="58"/>
      <c r="O213" s="50">
        <f t="shared" si="53"/>
        <v>25</v>
      </c>
    </row>
    <row r="214" spans="1:15" ht="15.75" outlineLevel="1">
      <c r="A214" s="5" t="s">
        <v>227</v>
      </c>
      <c r="B214" s="71" t="s">
        <v>217</v>
      </c>
      <c r="C214" s="72"/>
      <c r="D214" s="56"/>
      <c r="E214" s="57"/>
      <c r="F214" s="57"/>
      <c r="G214" s="50">
        <f t="shared" si="49"/>
        <v>0</v>
      </c>
      <c r="H214" s="58"/>
      <c r="I214" s="50">
        <f t="shared" si="50"/>
        <v>0</v>
      </c>
      <c r="J214" s="58"/>
      <c r="K214" s="50">
        <f t="shared" si="51"/>
        <v>0</v>
      </c>
      <c r="L214" s="58"/>
      <c r="M214" s="50">
        <f t="shared" si="52"/>
        <v>0</v>
      </c>
      <c r="N214" s="58"/>
      <c r="O214" s="50">
        <f t="shared" si="53"/>
        <v>0</v>
      </c>
    </row>
    <row r="215" spans="1:15" ht="15.75">
      <c r="A215" s="5" t="s">
        <v>294</v>
      </c>
      <c r="B215" s="71" t="s">
        <v>333</v>
      </c>
      <c r="C215" s="72"/>
      <c r="D215" s="56"/>
      <c r="E215" s="57">
        <v>96</v>
      </c>
      <c r="F215" s="57"/>
      <c r="G215" s="50">
        <f t="shared" si="49"/>
        <v>96</v>
      </c>
      <c r="H215" s="58"/>
      <c r="I215" s="50">
        <f t="shared" si="50"/>
        <v>96</v>
      </c>
      <c r="J215" s="58"/>
      <c r="K215" s="50">
        <f t="shared" si="51"/>
        <v>96</v>
      </c>
      <c r="L215" s="58"/>
      <c r="M215" s="50">
        <f t="shared" si="52"/>
        <v>96</v>
      </c>
      <c r="N215" s="58">
        <v>4</v>
      </c>
      <c r="O215" s="50">
        <f t="shared" si="53"/>
        <v>100</v>
      </c>
    </row>
    <row r="216" spans="1:15" ht="22.5" customHeight="1">
      <c r="A216" s="77" t="s">
        <v>228</v>
      </c>
      <c r="B216" s="78"/>
      <c r="C216" s="9" t="e">
        <f aca="true" t="shared" si="54" ref="C216:I216">C8+C32+C80+C153</f>
        <v>#REF!</v>
      </c>
      <c r="D216" s="9">
        <f t="shared" si="54"/>
        <v>206984.30000000005</v>
      </c>
      <c r="E216" s="24">
        <f t="shared" si="54"/>
        <v>3451547.32</v>
      </c>
      <c r="F216" s="24">
        <f t="shared" si="54"/>
        <v>-94594.5</v>
      </c>
      <c r="G216" s="24" t="e">
        <f t="shared" si="54"/>
        <v>#REF!</v>
      </c>
      <c r="H216" s="24" t="e">
        <f t="shared" si="54"/>
        <v>#REF!</v>
      </c>
      <c r="I216" s="24" t="e">
        <f t="shared" si="54"/>
        <v>#REF!</v>
      </c>
      <c r="J216" s="24" t="e">
        <f aca="true" t="shared" si="55" ref="J216:O216">J8+J32+J80+J153</f>
        <v>#REF!</v>
      </c>
      <c r="K216" s="24" t="e">
        <f t="shared" si="55"/>
        <v>#REF!</v>
      </c>
      <c r="L216" s="24" t="e">
        <f t="shared" si="55"/>
        <v>#REF!</v>
      </c>
      <c r="M216" s="24">
        <f t="shared" si="55"/>
        <v>3180431.4279999994</v>
      </c>
      <c r="N216" s="24">
        <f t="shared" si="55"/>
        <v>-1737.2299999999996</v>
      </c>
      <c r="O216" s="24">
        <f t="shared" si="55"/>
        <v>3178694.198</v>
      </c>
    </row>
    <row r="217" spans="1:15" ht="21.75" customHeight="1">
      <c r="A217" s="77" t="s">
        <v>229</v>
      </c>
      <c r="B217" s="78"/>
      <c r="C217" s="9" t="e">
        <f aca="true" t="shared" si="56" ref="C217:I217">C153+C32+C8</f>
        <v>#REF!</v>
      </c>
      <c r="D217" s="9">
        <f t="shared" si="56"/>
        <v>0</v>
      </c>
      <c r="E217" s="24">
        <f t="shared" si="56"/>
        <v>876293.7999999999</v>
      </c>
      <c r="F217" s="24">
        <f t="shared" si="56"/>
        <v>502.8999999999999</v>
      </c>
      <c r="G217" s="24" t="e">
        <f t="shared" si="56"/>
        <v>#REF!</v>
      </c>
      <c r="H217" s="24" t="e">
        <f t="shared" si="56"/>
        <v>#REF!</v>
      </c>
      <c r="I217" s="24" t="e">
        <f t="shared" si="56"/>
        <v>#REF!</v>
      </c>
      <c r="J217" s="24" t="e">
        <f aca="true" t="shared" si="57" ref="J217:O217">J153+J32+J8</f>
        <v>#REF!</v>
      </c>
      <c r="K217" s="24" t="e">
        <f t="shared" si="57"/>
        <v>#REF!</v>
      </c>
      <c r="L217" s="24" t="e">
        <f t="shared" si="57"/>
        <v>#REF!</v>
      </c>
      <c r="M217" s="24">
        <f t="shared" si="57"/>
        <v>881366.3099999999</v>
      </c>
      <c r="N217" s="24">
        <f t="shared" si="57"/>
        <v>2726.8999999999996</v>
      </c>
      <c r="O217" s="24">
        <f t="shared" si="57"/>
        <v>884093.21</v>
      </c>
    </row>
    <row r="218" spans="1:15" ht="24.75" customHeight="1" thickBot="1">
      <c r="A218" s="75" t="s">
        <v>230</v>
      </c>
      <c r="B218" s="76"/>
      <c r="C218" s="10" t="e">
        <f aca="true" t="shared" si="58" ref="C218:N218">C217-C153</f>
        <v>#REF!</v>
      </c>
      <c r="D218" s="10">
        <f t="shared" si="58"/>
        <v>0</v>
      </c>
      <c r="E218" s="25">
        <f t="shared" si="58"/>
        <v>776739.7999999999</v>
      </c>
      <c r="F218" s="25">
        <f t="shared" si="58"/>
        <v>0</v>
      </c>
      <c r="G218" s="25" t="e">
        <f t="shared" si="58"/>
        <v>#REF!</v>
      </c>
      <c r="H218" s="25" t="e">
        <f t="shared" si="58"/>
        <v>#REF!</v>
      </c>
      <c r="I218" s="25" t="e">
        <f t="shared" si="58"/>
        <v>#REF!</v>
      </c>
      <c r="J218" s="25" t="e">
        <f t="shared" si="58"/>
        <v>#REF!</v>
      </c>
      <c r="K218" s="25" t="e">
        <f t="shared" si="58"/>
        <v>#REF!</v>
      </c>
      <c r="L218" s="25" t="e">
        <f t="shared" si="58"/>
        <v>#REF!</v>
      </c>
      <c r="M218" s="25">
        <f t="shared" si="58"/>
        <v>776739.7999999999</v>
      </c>
      <c r="N218" s="25">
        <f t="shared" si="58"/>
        <v>0</v>
      </c>
      <c r="O218" s="25" t="s">
        <v>392</v>
      </c>
    </row>
    <row r="219" spans="1:15" ht="18" customHeight="1">
      <c r="A219" s="23"/>
      <c r="B219" s="23"/>
      <c r="C219" s="14"/>
      <c r="D219" s="14"/>
      <c r="E219" s="28"/>
      <c r="F219" s="28"/>
      <c r="G219" s="28"/>
      <c r="H219" s="28"/>
      <c r="I219" s="28"/>
      <c r="J219" s="28"/>
      <c r="K219" s="28"/>
      <c r="L219" s="28"/>
      <c r="M219" s="28"/>
      <c r="N219" s="28"/>
      <c r="O219" s="28"/>
    </row>
    <row r="220" spans="1:15" ht="18" customHeight="1">
      <c r="A220" s="23"/>
      <c r="B220" s="23"/>
      <c r="C220" s="14"/>
      <c r="D220" s="14"/>
      <c r="E220" s="28"/>
      <c r="F220" s="28"/>
      <c r="G220" s="28"/>
      <c r="H220" s="28"/>
      <c r="I220" s="28"/>
      <c r="J220" s="28"/>
      <c r="K220" s="28"/>
      <c r="L220" s="28"/>
      <c r="M220" s="28"/>
      <c r="N220" s="28"/>
      <c r="O220" s="28"/>
    </row>
    <row r="221" spans="1:15" ht="18" customHeight="1">
      <c r="A221" s="23"/>
      <c r="B221" s="23"/>
      <c r="C221" s="14"/>
      <c r="D221" s="14"/>
      <c r="E221" s="28"/>
      <c r="F221" s="28"/>
      <c r="G221" s="28"/>
      <c r="H221" s="28"/>
      <c r="I221" s="28"/>
      <c r="J221" s="28"/>
      <c r="K221" s="28"/>
      <c r="L221" s="28"/>
      <c r="M221" s="28"/>
      <c r="N221" s="28"/>
      <c r="O221" s="28"/>
    </row>
    <row r="222" spans="1:15" ht="18" customHeight="1">
      <c r="A222" s="23"/>
      <c r="B222" s="23"/>
      <c r="C222" s="14"/>
      <c r="D222" s="14"/>
      <c r="E222" s="28"/>
      <c r="F222" s="28"/>
      <c r="G222" s="28"/>
      <c r="H222" s="28"/>
      <c r="I222" s="28"/>
      <c r="J222" s="28"/>
      <c r="K222" s="28"/>
      <c r="L222" s="28"/>
      <c r="M222" s="28"/>
      <c r="N222" s="28"/>
      <c r="O222" s="28"/>
    </row>
    <row r="223" spans="1:15" ht="18" customHeight="1">
      <c r="A223" s="23"/>
      <c r="B223" s="23"/>
      <c r="C223" s="14"/>
      <c r="D223" s="14"/>
      <c r="E223" s="28"/>
      <c r="F223" s="28"/>
      <c r="G223" s="28"/>
      <c r="H223" s="28"/>
      <c r="I223" s="28"/>
      <c r="J223" s="28"/>
      <c r="K223" s="28"/>
      <c r="L223" s="28"/>
      <c r="M223" s="28"/>
      <c r="N223" s="28"/>
      <c r="O223" s="28"/>
    </row>
    <row r="224" spans="1:15" ht="18" customHeight="1">
      <c r="A224" s="35" t="s">
        <v>28</v>
      </c>
      <c r="B224" s="23"/>
      <c r="C224" s="14"/>
      <c r="D224" s="14"/>
      <c r="E224" s="28"/>
      <c r="F224" s="28"/>
      <c r="G224" s="28"/>
      <c r="H224" s="28"/>
      <c r="I224" s="28"/>
      <c r="J224" s="28"/>
      <c r="K224" s="28"/>
      <c r="L224" s="28"/>
      <c r="M224" s="28"/>
      <c r="N224" s="28"/>
      <c r="O224" s="28"/>
    </row>
    <row r="225" spans="1:15" ht="18" customHeight="1">
      <c r="A225" s="35" t="s">
        <v>29</v>
      </c>
      <c r="B225" s="23"/>
      <c r="C225" s="14"/>
      <c r="D225" s="14"/>
      <c r="E225" s="28"/>
      <c r="F225" s="28"/>
      <c r="G225" s="28"/>
      <c r="H225" s="28"/>
      <c r="I225" s="28"/>
      <c r="J225" s="28"/>
      <c r="K225" s="28"/>
      <c r="L225" s="28"/>
      <c r="M225" s="28"/>
      <c r="N225" s="28"/>
      <c r="O225" s="28"/>
    </row>
    <row r="226" spans="1:15" ht="18" customHeight="1">
      <c r="A226" s="35" t="s">
        <v>10</v>
      </c>
      <c r="B226" s="23"/>
      <c r="C226" s="14"/>
      <c r="D226" s="14"/>
      <c r="E226" s="28"/>
      <c r="F226" s="28"/>
      <c r="G226" s="28"/>
      <c r="H226" s="28"/>
      <c r="I226" s="28"/>
      <c r="J226" s="28"/>
      <c r="K226" s="28"/>
      <c r="L226" s="28"/>
      <c r="M226" s="28"/>
      <c r="N226" s="28"/>
      <c r="O226" s="28"/>
    </row>
    <row r="227" spans="1:15" ht="18" customHeight="1">
      <c r="A227" s="35" t="s">
        <v>11</v>
      </c>
      <c r="B227" s="23"/>
      <c r="C227" s="14"/>
      <c r="D227" s="14"/>
      <c r="E227" s="28"/>
      <c r="F227" s="28"/>
      <c r="G227" s="28"/>
      <c r="H227" s="28"/>
      <c r="I227" s="28"/>
      <c r="J227" s="28"/>
      <c r="K227" s="28"/>
      <c r="L227" s="28"/>
      <c r="M227" s="28"/>
      <c r="N227" s="28"/>
      <c r="O227" s="28"/>
    </row>
    <row r="228" spans="1:15" ht="18" customHeight="1">
      <c r="A228" s="23"/>
      <c r="B228" s="23"/>
      <c r="C228" s="14"/>
      <c r="D228" s="14"/>
      <c r="E228" s="28"/>
      <c r="F228" s="28"/>
      <c r="G228" s="28"/>
      <c r="H228" s="28"/>
      <c r="I228" s="28"/>
      <c r="J228" s="28"/>
      <c r="K228" s="28"/>
      <c r="L228" s="28"/>
      <c r="M228" s="28"/>
      <c r="N228" s="28"/>
      <c r="O228" s="28"/>
    </row>
    <row r="229" spans="1:15" ht="18" customHeight="1">
      <c r="A229" s="23"/>
      <c r="B229" s="23"/>
      <c r="C229" s="14"/>
      <c r="D229" s="14"/>
      <c r="E229" s="28"/>
      <c r="F229" s="28"/>
      <c r="G229" s="28"/>
      <c r="H229" s="28"/>
      <c r="I229" s="28"/>
      <c r="J229" s="28"/>
      <c r="K229" s="28"/>
      <c r="L229" s="28"/>
      <c r="M229" s="28"/>
      <c r="N229" s="28"/>
      <c r="O229" s="28"/>
    </row>
    <row r="230" spans="1:15" ht="18" customHeight="1">
      <c r="A230" s="23"/>
      <c r="B230" s="23"/>
      <c r="C230" s="14"/>
      <c r="D230" s="14"/>
      <c r="E230" s="28"/>
      <c r="F230" s="28"/>
      <c r="G230" s="28"/>
      <c r="H230" s="28"/>
      <c r="I230" s="28"/>
      <c r="J230" s="28"/>
      <c r="K230" s="28"/>
      <c r="L230" s="28"/>
      <c r="M230" s="28"/>
      <c r="N230" s="28"/>
      <c r="O230" s="28"/>
    </row>
    <row r="231" spans="1:15" ht="18" customHeight="1">
      <c r="A231" s="23"/>
      <c r="B231" s="23"/>
      <c r="C231" s="14"/>
      <c r="D231" s="14"/>
      <c r="E231" s="28"/>
      <c r="F231" s="28"/>
      <c r="G231" s="28"/>
      <c r="H231" s="28"/>
      <c r="I231" s="28"/>
      <c r="J231" s="28"/>
      <c r="K231" s="28"/>
      <c r="L231" s="28"/>
      <c r="M231" s="28"/>
      <c r="N231" s="28"/>
      <c r="O231" s="28"/>
    </row>
    <row r="232" spans="1:15" ht="18" customHeight="1">
      <c r="A232" s="23"/>
      <c r="B232" s="23"/>
      <c r="C232" s="14"/>
      <c r="D232" s="14"/>
      <c r="E232" s="28"/>
      <c r="F232" s="28"/>
      <c r="G232" s="28"/>
      <c r="H232" s="28"/>
      <c r="I232" s="28"/>
      <c r="J232" s="28"/>
      <c r="K232" s="28"/>
      <c r="L232" s="28"/>
      <c r="M232" s="28"/>
      <c r="N232" s="28"/>
      <c r="O232" s="28"/>
    </row>
    <row r="233" spans="1:15" ht="18" customHeight="1">
      <c r="A233" s="23"/>
      <c r="B233" s="23"/>
      <c r="C233" s="14"/>
      <c r="D233" s="14"/>
      <c r="E233" s="28"/>
      <c r="F233" s="28"/>
      <c r="G233" s="28"/>
      <c r="H233" s="28"/>
      <c r="I233" s="28"/>
      <c r="J233" s="28"/>
      <c r="K233" s="28"/>
      <c r="L233" s="28"/>
      <c r="M233" s="28"/>
      <c r="N233" s="28"/>
      <c r="O233" s="28"/>
    </row>
    <row r="234" spans="1:15" ht="18" customHeight="1">
      <c r="A234" s="23"/>
      <c r="B234" s="23"/>
      <c r="C234" s="14"/>
      <c r="D234" s="14"/>
      <c r="E234" s="28"/>
      <c r="F234" s="28"/>
      <c r="G234" s="28"/>
      <c r="H234" s="28"/>
      <c r="I234" s="28"/>
      <c r="J234" s="28"/>
      <c r="K234" s="28"/>
      <c r="L234" s="28"/>
      <c r="M234" s="28"/>
      <c r="N234" s="28"/>
      <c r="O234" s="28"/>
    </row>
    <row r="235" spans="2:15" ht="15">
      <c r="B235" s="27"/>
      <c r="L235" s="15"/>
      <c r="M235" s="15"/>
      <c r="N235" s="15"/>
      <c r="O235" s="15"/>
    </row>
    <row r="236" ht="15">
      <c r="B236" s="27"/>
    </row>
    <row r="237" ht="15">
      <c r="B237" s="27"/>
    </row>
    <row r="238" ht="15">
      <c r="B238" s="27"/>
    </row>
    <row r="239" ht="15">
      <c r="B239" s="27"/>
    </row>
    <row r="240" ht="15">
      <c r="B240" s="27"/>
    </row>
    <row r="241" ht="15">
      <c r="B241" s="27"/>
    </row>
    <row r="242" ht="15">
      <c r="B242" s="27"/>
    </row>
    <row r="243" ht="15">
      <c r="B243" s="27"/>
    </row>
    <row r="244" ht="15">
      <c r="B244" s="27"/>
    </row>
    <row r="245" ht="15">
      <c r="B245" s="27"/>
    </row>
    <row r="246" ht="15">
      <c r="B246" s="27"/>
    </row>
    <row r="247" ht="15">
      <c r="B247" s="27"/>
    </row>
    <row r="248" ht="15">
      <c r="B248" s="27"/>
    </row>
    <row r="249" ht="15">
      <c r="B249" s="27"/>
    </row>
    <row r="250" ht="15">
      <c r="B250" s="27"/>
    </row>
    <row r="251" ht="15">
      <c r="B251" s="27"/>
    </row>
    <row r="252" ht="15">
      <c r="B252" s="27"/>
    </row>
    <row r="253" ht="15">
      <c r="B253" s="27"/>
    </row>
    <row r="254" ht="15">
      <c r="B254" s="27"/>
    </row>
    <row r="255" ht="15">
      <c r="B255" s="27"/>
    </row>
    <row r="256" ht="15">
      <c r="B256" s="27"/>
    </row>
    <row r="257" ht="15">
      <c r="B257" s="27"/>
    </row>
    <row r="258" ht="15">
      <c r="B258" s="27"/>
    </row>
    <row r="259" ht="15">
      <c r="B259" s="27"/>
    </row>
    <row r="267" ht="15">
      <c r="A267" s="8"/>
    </row>
    <row r="268" ht="15">
      <c r="A268" s="8"/>
    </row>
    <row r="269" ht="15">
      <c r="A269" s="8"/>
    </row>
    <row r="270" ht="15">
      <c r="A270" s="8"/>
    </row>
  </sheetData>
  <sheetProtection/>
  <mergeCells count="3">
    <mergeCell ref="A218:B218"/>
    <mergeCell ref="A216:B216"/>
    <mergeCell ref="A217:B217"/>
  </mergeCells>
  <printOptions/>
  <pageMargins left="1.062992125984252" right="0.3937007874015748" top="0.5905511811023623" bottom="0.51" header="0.5118110236220472" footer="0.5118110236220472"/>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Chernogolova</dc:creator>
  <cp:keywords/>
  <dc:description/>
  <cp:lastModifiedBy>Naumova</cp:lastModifiedBy>
  <cp:lastPrinted>2009-10-09T01:14:09Z</cp:lastPrinted>
  <dcterms:created xsi:type="dcterms:W3CDTF">2008-12-23T03:53:18Z</dcterms:created>
  <dcterms:modified xsi:type="dcterms:W3CDTF">2009-10-15T10:46:09Z</dcterms:modified>
  <cp:category/>
  <cp:version/>
  <cp:contentType/>
  <cp:contentStatus/>
</cp:coreProperties>
</file>