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1640" activeTab="0"/>
  </bookViews>
  <sheets>
    <sheet name="Доходы " sheetId="1" r:id="rId1"/>
  </sheets>
  <definedNames>
    <definedName name="_xlnm.Print_Titles" localSheetId="0">'Доходы '!$6:$6</definedName>
  </definedNames>
  <calcPr fullCalcOnLoad="1"/>
</workbook>
</file>

<file path=xl/sharedStrings.xml><?xml version="1.0" encoding="utf-8"?>
<sst xmlns="http://schemas.openxmlformats.org/spreadsheetml/2006/main" count="261" uniqueCount="255">
  <si>
    <t>Приложение 1 к решению</t>
  </si>
  <si>
    <t xml:space="preserve"> Думы ЗАТО Северск</t>
  </si>
  <si>
    <t>от____________2006 №______</t>
  </si>
  <si>
    <t>Доходы бюджета ЗАТО Северск на 2006 год</t>
  </si>
  <si>
    <t>(тыс. руб.)</t>
  </si>
  <si>
    <t>Код бюджетной классификации Российской Федерации</t>
  </si>
  <si>
    <t>Наименование доходов</t>
  </si>
  <si>
    <t>Утв. план 2006 года</t>
  </si>
  <si>
    <t>(плюс, минус)</t>
  </si>
  <si>
    <t>Уточн. план 2006 года</t>
  </si>
  <si>
    <t>Утв. план 1 квартала</t>
  </si>
  <si>
    <t>Утв. план 2 квартала</t>
  </si>
  <si>
    <t>Уточн. план 2 квартала</t>
  </si>
  <si>
    <t>Утв. план 3 квартала</t>
  </si>
  <si>
    <t>Уточн. план 3 квартала</t>
  </si>
  <si>
    <t>Утв. план 4 квартала</t>
  </si>
  <si>
    <t>Уточн. план 4 квартала</t>
  </si>
  <si>
    <t xml:space="preserve"> 000 1 00 00000 00 0000 000</t>
  </si>
  <si>
    <t>ДОХОДЫ</t>
  </si>
  <si>
    <t xml:space="preserve"> 182 1 01 00000 00 0000 000</t>
  </si>
  <si>
    <t>НАЛОГИ НА ПРИБЫЛЬ, ДОХОДЫ</t>
  </si>
  <si>
    <t>182 1 01 02000 01 0000 110</t>
  </si>
  <si>
    <t>Налог на доходы физических лиц</t>
  </si>
  <si>
    <t xml:space="preserve"> 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</si>
  <si>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</si>
  <si>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</si>
  <si>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</si>
  <si>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 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</si>
  <si>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</si>
  <si>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182 1 05 00000 00 0000 000</t>
  </si>
  <si>
    <t>НАЛОГИ НА СОВОКУПНЫЙ ДОХОД</t>
  </si>
  <si>
    <t xml:space="preserve"> 182 1 05 02000 02 0000 110</t>
  </si>
  <si>
    <t>Единый налог на вмененный доход для отдельных видов деятельности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</si>
  <si>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</si>
  <si>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</si>
  <si>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</si>
  <si>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</si>
  <si>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182 1 06 01020 04 0000 110</t>
  </si>
  <si>
    <t>Налог на имущество физических лиц, зачисляемый в бюджеты городских округов</t>
  </si>
  <si>
    <t xml:space="preserve"> 182 1 06 06000 00 0000 110</t>
  </si>
  <si>
    <t>Земельный налог</t>
  </si>
  <si>
    <t>182 1 06 06012 04 0000 110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</si>
  <si>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</si>
  <si>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1 06 06020 00 0000 110</t>
  </si>
  <si>
    <t>Земельный налог, взимаемый по ставке, установленной подпкнуктом 2 пункта 1 статьи 394 Налогового кодекса Российской Федерации</t>
  </si>
  <si>
    <t>182 1 06 06022 04 0000 110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</si>
  <si>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</si>
  <si>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000 1 08 00000 00 0000 000</t>
  </si>
  <si>
    <t>ГОСУДАРСТВЕННАЯ ПОШЛИНА, СБОРЫ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</si>
  <si>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</si>
  <si>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</si>
  <si>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</si>
  <si>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</si>
  <si>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</si>
  <si>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</si>
  <si>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</si>
  <si>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</si>
  <si>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188 1 08 07140 01 0000 110</t>
  </si>
  <si>
    <t>806 1 08 07140 01 0000 110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</si>
  <si>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</si>
  <si>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</si>
  <si>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182 1 09 01000 03 0000 110</t>
  </si>
  <si>
    <t>Налог на прибыль организаций, зачисляемый в местные бюджеты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</si>
  <si>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</si>
  <si>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</si>
  <si>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</si>
  <si>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</si>
  <si>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>182 1 09 07000 03 0000 110</t>
  </si>
  <si>
    <t>Прочие налоги и сборы (по отмененным местным налогам и сборам)</t>
  </si>
  <si>
    <t xml:space="preserve"> 182 1 09 07050 03 0000 110</t>
  </si>
  <si>
    <t>Прочие местные налоги и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</si>
  <si>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</si>
  <si>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</si>
  <si>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</si>
  <si>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</si>
  <si>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 xml:space="preserve"> 1 11 03030 03 0000 120</t>
  </si>
  <si>
    <t>Проценты, полученные от предоставления бюджетных кредитов внутри страны за счет средств местных бюджетов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</si>
  <si>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</si>
  <si>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</si>
  <si>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1 11 05000 00 0000 120</t>
  </si>
  <si>
    <t>Доходы от сдачи в аренду имущества, находящегося в государственной и муниципальной собственности</t>
  </si>
  <si>
    <t xml:space="preserve"> 809 1 11 05011 01 0000 120</t>
  </si>
  <si>
    <t>Арендная плата и поступления от продажи права на заключение договоров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</si>
  <si>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 xml:space="preserve"> 1 11 05033 03 0000 120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</si>
  <si>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 муниципальных унитарных предприятий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</si>
  <si>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</si>
  <si>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</si>
  <si>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</si>
  <si>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</si>
  <si>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</si>
  <si>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</si>
  <si>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</si>
  <si>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</si>
  <si>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>806 1 11 08044 04 0002 120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</si>
  <si>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</si>
  <si>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000 1 12 000000 00 0000 000</t>
  </si>
  <si>
    <t xml:space="preserve">ПЛАТЕЖИ ЗА ПОЛЬЗОВАНИЕ ПРИРОДНЫМИ РЕСУРСАМИ </t>
  </si>
  <si>
    <t xml:space="preserve"> 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</si>
  <si>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</si>
  <si>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</si>
  <si>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</si>
  <si>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000 1 13 03040 04 0000 130</t>
  </si>
  <si>
    <t>Прочие доходы бюджетов городских округов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</si>
  <si>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</si>
  <si>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и компенсации затрат государства (спецпродукция ГИБДД)</t>
  </si>
  <si>
    <t>188 1 13 03040 04 0002 130</t>
  </si>
  <si>
    <t>Прочие доходы бюджетов городских округов от оказания платных услуг и компенсации затрат государства (плата от лиц, помещенных в медвытрезвитель)</t>
  </si>
  <si>
    <t>000 1 14 00000 00 0000 000</t>
  </si>
  <si>
    <t>ДОХОДЫ ОТ ПРОДАЖИ МАТЕРИАЛЬНЫХ И НЕМАТЕРИАЛЬНЫХ АКТИВОВ</t>
  </si>
  <si>
    <t xml:space="preserve"> 809 1 14 02030 04 0000 410</t>
  </si>
  <si>
    <t>Доходы от реализации имущества, находящегося в собственности городских округов ( 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</si>
  <si>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</si>
  <si>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</si>
  <si>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806 1 15 02040 04 0000 140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</si>
  <si>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</si>
  <si>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 xml:space="preserve"> 000 1 16 00000 00 0000 000</t>
  </si>
  <si>
    <t>ШТРАФЫ, САНКЦИИ, ВОЗМЕЩЕНИЕ УЩЕРБА</t>
  </si>
  <si>
    <t>182 1 16 03010 01 0000 140</t>
  </si>
  <si>
    <t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</t>
  </si>
  <si>
    <t xml:space="preserve"> 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</si>
  <si>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</si>
  <si>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 182 1 16 06000 01 0000 140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</si>
  <si>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</si>
  <si>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</si>
  <si>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</si>
  <si>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498 1 16 18040 04 0000 140</t>
  </si>
  <si>
    <t>Денежные взыскания (штрафы) за нарушение законодательства в области охраны окружающей среды</t>
  </si>
  <si>
    <t>177 1 16 27000 01 0000 140</t>
  </si>
  <si>
    <t>Денежные взыскания (штрафы) за нарушение федерального закона "О пожарной безопасности"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</si>
  <si>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</si>
  <si>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</si>
  <si>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</si>
  <si>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правонарушения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</si>
  <si>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</si>
  <si>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</si>
  <si>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</si>
  <si>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</si>
  <si>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</si>
  <si>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</si>
  <si>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</si>
  <si>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</si>
  <si>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000 1 18 00000 00 0000 000</t>
  </si>
  <si>
    <t>ДОХОДЫ БЮДЖЕТОВ БЮДЖЕТНОЙ СИСТЕМЫ РОССИЙСКОЙ ФЕДЕРАЦИИ  ОТ ВОЗВРАТОВ ОСТАТКОВ СУБСИДИЙ И СУБВЕНЦИЙ ПРОШЛЫХ ЛЕТ</t>
  </si>
  <si>
    <t>803 1 18 04010 04 0000 180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</si>
  <si>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</si>
  <si>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 000 2 00 00000 00 0000 000</t>
  </si>
  <si>
    <t>БЕЗВОЗМЕЗДНЫЕ ПОСТУПЛЕНИЯ</t>
  </si>
  <si>
    <t>в том числе</t>
  </si>
  <si>
    <t>803  2 02 01000 00 0000 151</t>
  </si>
  <si>
    <t>Дотации от других бюджетов бюджетной системы Российской Федерации</t>
  </si>
  <si>
    <t>803 2 02 01020 04 0000 151</t>
  </si>
  <si>
    <t>Дотации бюджетам закрытых административно-территориальных образований (из федерального бюджета)</t>
  </si>
  <si>
    <t>803 2 02 01010 04 0000 151</t>
  </si>
  <si>
    <t>Дотации бюджетам городских округов на выравнивание уровня бюджетной обеспеченности (из областного фонда финансовой поддержки муниципальных районов (городских округов)</t>
  </si>
  <si>
    <t>803 2 02 01060 04 0000 151</t>
  </si>
  <si>
    <t>Дотации бюджетам городских округов на поддержку мер по обеспечению сбалансированности бюджетов ЗАТО</t>
  </si>
  <si>
    <t>803 2 02 01903 04 0000 151</t>
  </si>
  <si>
    <t>Прочие дотации бюджетам городских округов (в т.ч. из областного фонда финансовой поддержки поселений)</t>
  </si>
  <si>
    <t>803 2 02 02000 00 0000 151</t>
  </si>
  <si>
    <t>Субвенции от других бюджетов бюджетной системы Российской Федерации</t>
  </si>
  <si>
    <t>803 2 02 02150 04 0000 151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</si>
  <si>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</si>
  <si>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803 2 02 02362 04 000 151</t>
  </si>
  <si>
    <t xml:space="preserve">Субвенции бюджетам городских округов на переселение граждан закрытых административно-территориальных образований </t>
  </si>
  <si>
    <t>803 2 02 02930 04 0000 151</t>
  </si>
  <si>
    <t>Прочие субвенции, зачисляемые в бюджеты городских округов</t>
  </si>
  <si>
    <t>803 2 02 02930 04 0100 151</t>
  </si>
  <si>
    <t>в т.ч. Субвенции из областного Фонда компенсаций</t>
  </si>
  <si>
    <t>803 2 02 02930 04 0101 151</t>
  </si>
  <si>
    <t xml:space="preserve">   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в соответствии с Законом Томской области от 12.11.2001 №119-ОЗ "Об образовании в Томской области</t>
  </si>
  <si>
    <t>803 2 02 02930 04 0102 151</t>
  </si>
  <si>
    <t xml:space="preserve">  Субвенция на содержание приемных семей</t>
  </si>
  <si>
    <t>803 2 02 02930 04 0103 151</t>
  </si>
  <si>
    <t>Субвенция на ежемесячную выплату денежных средств опекунам (попечителям) на содержание детей</t>
  </si>
  <si>
    <t>803 2 02 02930 04 0104 151</t>
  </si>
  <si>
    <t xml:space="preserve">  Субвенции на создание и обеспечение деятельности комиссий по делам несовершеннолетних и защите их прав</t>
  </si>
  <si>
    <t>803 2 02 02093 04 0000 151</t>
  </si>
  <si>
    <t xml:space="preserve">  Субвенции бюджетам городских округов  на осуществление полномочий по подготовке и проведению сельскохозяйственной переписи</t>
  </si>
  <si>
    <t>803 2 02 02930 04 0200 151</t>
  </si>
  <si>
    <t>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</t>
  </si>
  <si>
    <t>в том числе:</t>
  </si>
  <si>
    <t>803 2 02 02930 04 0201 151</t>
  </si>
  <si>
    <t xml:space="preserve">   на выплату заработной платы с начислениями работникам образования</t>
  </si>
  <si>
    <t>803 2 02 02930 04 0202 151</t>
  </si>
  <si>
    <t xml:space="preserve">            на книгоиздательскую продукцию</t>
  </si>
  <si>
    <t>803 2 02 02930 04 0203 151</t>
  </si>
  <si>
    <t xml:space="preserve">            на прочие текущие расходы</t>
  </si>
  <si>
    <t>803 2 02 02930 04 0300 151</t>
  </si>
  <si>
    <t>Субвенции на компенсацию энергоснабжающим организациям убытков, связанных с ростом цен на нефть</t>
  </si>
  <si>
    <t>803 2 02 02930 04 0400 151</t>
  </si>
  <si>
    <t>Субвенции на возмещение расходов при установлении уровня оплаты населением услуг по теплоснабжению в размере 90% с 01.01.2006 по 30.06.2006</t>
  </si>
  <si>
    <t>803 2 02 02930 04 0500 151</t>
  </si>
  <si>
    <t>Субвенции на выплату гражданам адресных субсидий на оплату жилья и коммунальных услуг</t>
  </si>
  <si>
    <t>803 2 02 02930 04 0600 151</t>
  </si>
  <si>
    <t>Субвенции на выплату вознаграждения педагогическим работникам образовательных учреждений за выполнение функций классного руководства</t>
  </si>
  <si>
    <t>803 2 02 02930 04 0700 151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</si>
  <si>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</si>
  <si>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803 2 02 02930 04 0800 151</t>
  </si>
  <si>
    <t>Субвенции на осуществление отдель-ных государственных полномочий по регулированию  тарифов на перевозки пассажиров и багажа всеми видами общественного транспорта (кроме железнодорожного транспорта) по городским и пригородным муниципальным маршрутам</t>
  </si>
  <si>
    <t>803 2 02 02930 04 0900 151</t>
  </si>
  <si>
    <t>Субвенции на реализацию областной целевой программы "Развитие физической культуры и спорта в Томской области на 2006-2008 годы"</t>
  </si>
  <si>
    <t>803 2 02 02930 04 1000 151</t>
  </si>
  <si>
    <t>Субвенции на разработку муниципальных программ  комплексного развития систем коммунальной инфраструктуры поселений и разработку технических заданий для инвестиционных программ организаций коммунального комплекса</t>
  </si>
  <si>
    <t>803 2 02 02930 04 1100 151</t>
  </si>
  <si>
    <t>Субвенции для установления стимулирующих выплат работникам муниципальных учреждений</t>
  </si>
  <si>
    <t>000 202 04000 00 0000 151</t>
  </si>
  <si>
    <t>Субсидии от других бюджетов бюджетной системы Российской Федерации</t>
  </si>
  <si>
    <t>807 202 04033 04 0000 151</t>
  </si>
  <si>
    <t>Субсидии бюджетам городских округов на мероприятия по организации оздоровительной кампании детей</t>
  </si>
  <si>
    <t>803 202 04920 04 0000 151</t>
  </si>
  <si>
    <t xml:space="preserve">Прочие субсидии, зачисляемые в бюджеты городских округов, в том числе </t>
  </si>
  <si>
    <t>803 202 04920 04 0100 151</t>
  </si>
  <si>
    <t xml:space="preserve">    Субсидии на комплектование библиотечных фондов библиотек муниципальных образований</t>
  </si>
  <si>
    <t>803 202 04920 04 0200 151</t>
  </si>
  <si>
    <t xml:space="preserve">  Субсидии на приобретение для муниципальных учреждений культуры клубного типа специализированного оборудования и музыкальных инструментов</t>
  </si>
  <si>
    <t>803 202 04920 04 0300 151</t>
  </si>
  <si>
    <t xml:space="preserve"> Субсидии на ремонт муниципальных объектов социальной  сферы</t>
  </si>
  <si>
    <t>803 202 04920 04 0400 151</t>
  </si>
  <si>
    <t>Субсидии на благоустройство внутриквартальных территорий</t>
  </si>
  <si>
    <t>803 202 04920 04 0500 151</t>
  </si>
  <si>
    <t>Субсидии на оплату работ по капитальному ремонту жилых помещений, занимаемых малоимущими гражданами  на основании договоров социального найма</t>
  </si>
  <si>
    <t>803 202 04920 04 0600 151</t>
  </si>
  <si>
    <t>Субсидии на модернизацию лифтов в домах жилищного фонда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</si>
  <si>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</si>
  <si>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</si>
  <si>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</si>
  <si>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</si>
  <si>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</si>
  <si>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</si>
  <si>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000 3 02 01040 04 0011 130</t>
  </si>
  <si>
    <t>Доходы от продажи услуг  (оздоровительная компания)</t>
  </si>
  <si>
    <t>000 3 02 01040 04 0012 130</t>
  </si>
  <si>
    <t>Доходы от продажи услуг (прочие)</t>
  </si>
  <si>
    <t>000 3 02 02040 04 0000 440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</si>
  <si>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</si>
  <si>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000 3 03 00000 00 0000 000</t>
  </si>
  <si>
    <t>БЕЗВОЗМЕЗДНЫЕ ПОСТУПЛЕНИЯ ОТ ПРЕДПРИНИМАТЕЛЬСКОЙ И ИНОЙ ПРИНОСЯЩЕЙ ДОХОД ДЕЯТЕЛЬНОСТИ</t>
  </si>
  <si>
    <t>000 3 03 01040 04 0000 151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</si>
  <si>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</si>
  <si>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</si>
  <si>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округов, в том числе:</t>
  </si>
  <si>
    <t>000 3 03 02040 04 0011 180</t>
  </si>
  <si>
    <t>000 3 03 02040 04 0012 180</t>
  </si>
  <si>
    <t>Безвозмездные поступления (прочие)</t>
  </si>
  <si>
    <t>ВСЕГО ДОХОДОВ</t>
  </si>
  <si>
    <t>в том числе с территории</t>
  </si>
  <si>
    <t xml:space="preserve">      из них без доходов от предпринимательской и иной приносящей доход деятельности</t>
  </si>
  <si>
    <t>Мэр   ЗАТО Северск                                                                                                                                         Н.И. Кузьменко</t>
  </si>
  <si>
    <t>Прочие доходы бюджетов городских округов от оказания платных услуг и компенсации затрат государства (технадзор)</t>
  </si>
  <si>
    <t>Прочие поступления от использования имущества, находящегося в собственности городских округов (аренда сетей инженерно - технического обеспечения)</t>
  </si>
  <si>
    <t>809 1 11 08044 04 0003 120</t>
  </si>
  <si>
    <t>810 1 13 03040 04 0004 130</t>
  </si>
  <si>
    <t>ДОХОДЫ (ПРОЧИЕ, БЕЗ ОЗДОРОВИТЕЛЬНОЙ КАМПАНИИ)</t>
  </si>
  <si>
    <t>ДОХОДЫ ПО ОЗДОРОВИТЕЛЬНОЙ КАМПАНИИ</t>
  </si>
  <si>
    <t>Безвозмездные поступления (оздоровительная кампания)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</si>
</sst>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11"/>
      <name val="Arial"/>
      <family val="0"/>
    </font>
    <font>
      <sz val="7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4" fontId="7" fillId="2" borderId="0" xfId="18" applyNumberFormat="1" applyFont="1" applyFill="1" applyBorder="1" applyAlignment="1" applyProtection="1">
      <alignment horizontal="right" vertical="top"/>
      <protection/>
    </xf>
    <xf numFmtId="0" fontId="8" fillId="0" borderId="0" xfId="0" applyFont="1" applyAlignment="1">
      <alignment/>
    </xf>
    <xf numFmtId="166" fontId="0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4" fontId="2" fillId="2" borderId="0" xfId="18" applyNumberFormat="1" applyFont="1" applyFill="1" applyBorder="1" applyAlignment="1" applyProtection="1">
      <alignment horizontal="right" vertical="top"/>
      <protection/>
    </xf>
    <xf numFmtId="0" fontId="0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Zeros="0" tabSelected="1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"/>
    </sheetView>
  </sheetViews>
  <sheetFormatPr defaultColWidth="9.00390625" defaultRowHeight="12.75" outlineLevelRow="2" outlineLevelCol="1"/>
  <cols>
    <col min="1" max="1" width="18.125" style="1" customWidth="1"/>
    <col min="2" max="2" width="31.25390625" style="2" customWidth="1"/>
    <col min="3" max="3" width="11.375" style="3" customWidth="1"/>
    <col min="4" max="4" width="9.25390625" style="3" customWidth="1"/>
    <col min="5" max="5" width="11.125" style="3" customWidth="1"/>
    <col min="6" max="6" width="9.75390625" style="39" customWidth="1"/>
    <col min="7" max="7" width="9.625" style="3" customWidth="1"/>
    <col min="8" max="8" width="8.75390625" style="3" hidden="1" customWidth="1" outlineLevel="1"/>
    <col min="9" max="9" width="9.75390625" style="3" hidden="1" customWidth="1" outlineLevel="1"/>
    <col min="10" max="10" width="10.25390625" style="6" customWidth="1" collapsed="1"/>
    <col min="11" max="11" width="9.125" style="6" hidden="1" customWidth="1" outlineLevel="1"/>
    <col min="12" max="12" width="9.75390625" style="6" customWidth="1" collapsed="1"/>
    <col min="13" max="13" width="9.75390625" style="6" customWidth="1"/>
    <col min="14" max="14" width="9.25390625" style="15" hidden="1" customWidth="1" outlineLevel="1"/>
    <col min="15" max="15" width="10.00390625" style="16" customWidth="1" collapsed="1"/>
    <col min="16" max="16384" width="9.125" style="10" customWidth="1"/>
  </cols>
  <sheetData>
    <row r="1" spans="6:15" ht="14.25">
      <c r="F1" s="4"/>
      <c r="G1" s="5"/>
      <c r="H1" s="5"/>
      <c r="M1" s="7"/>
      <c r="N1" s="8"/>
      <c r="O1" s="9" t="s">
        <v>0</v>
      </c>
    </row>
    <row r="2" spans="6:15" ht="14.25">
      <c r="F2" s="4"/>
      <c r="G2" s="11"/>
      <c r="H2" s="11"/>
      <c r="M2" s="12"/>
      <c r="N2" s="8"/>
      <c r="O2" s="9" t="s">
        <v>1</v>
      </c>
    </row>
    <row r="3" spans="6:15" ht="14.25">
      <c r="F3" s="4"/>
      <c r="G3" s="13"/>
      <c r="H3" s="13"/>
      <c r="M3" s="9"/>
      <c r="N3" s="8"/>
      <c r="O3" s="9" t="s">
        <v>2</v>
      </c>
    </row>
    <row r="4" spans="6:13" ht="12.75">
      <c r="F4" s="4"/>
      <c r="G4" s="13"/>
      <c r="H4" s="13"/>
      <c r="I4" s="13"/>
      <c r="J4" s="14"/>
      <c r="K4" s="14"/>
      <c r="L4" s="14"/>
      <c r="M4" s="13"/>
    </row>
    <row r="5" spans="1:15" ht="28.5" customHeight="1">
      <c r="A5" s="46" t="s">
        <v>3</v>
      </c>
      <c r="B5" s="47"/>
      <c r="C5" s="47"/>
      <c r="D5" s="48"/>
      <c r="E5" s="49"/>
      <c r="F5" s="49"/>
      <c r="G5" s="49"/>
      <c r="H5" s="49"/>
      <c r="I5" s="49"/>
      <c r="J5" s="49"/>
      <c r="K5" s="49"/>
      <c r="L5" s="49"/>
      <c r="O5" s="17" t="s">
        <v>4</v>
      </c>
    </row>
    <row r="6" spans="1:15" s="23" customFormat="1" ht="33" customHeight="1">
      <c r="A6" s="18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10</v>
      </c>
      <c r="G6" s="20" t="s">
        <v>11</v>
      </c>
      <c r="H6" s="21" t="s">
        <v>8</v>
      </c>
      <c r="I6" s="22" t="s">
        <v>12</v>
      </c>
      <c r="J6" s="20" t="s">
        <v>13</v>
      </c>
      <c r="K6" s="21" t="s">
        <v>8</v>
      </c>
      <c r="L6" s="22" t="s">
        <v>14</v>
      </c>
      <c r="M6" s="20" t="s">
        <v>15</v>
      </c>
      <c r="N6" s="21" t="s">
        <v>8</v>
      </c>
      <c r="O6" s="22" t="s">
        <v>16</v>
      </c>
    </row>
    <row r="7" spans="1:15" s="27" customFormat="1" ht="23.25" customHeight="1">
      <c r="A7" s="24" t="s">
        <v>17</v>
      </c>
      <c r="B7" s="25" t="s">
        <v>18</v>
      </c>
      <c r="C7" s="26">
        <f>389585.42</f>
        <v>389585.42</v>
      </c>
      <c r="D7" s="26">
        <f>K7+N7</f>
        <v>20359.06</v>
      </c>
      <c r="E7" s="26">
        <f aca="true" t="shared" si="0" ref="E7:E38">C7+D7</f>
        <v>409944.48</v>
      </c>
      <c r="F7" s="26">
        <v>76651</v>
      </c>
      <c r="G7" s="26">
        <v>101838.42</v>
      </c>
      <c r="H7" s="26">
        <f>H73</f>
        <v>0</v>
      </c>
      <c r="I7" s="26">
        <f>G7+H7</f>
        <v>101838.42</v>
      </c>
      <c r="J7" s="26">
        <v>108960</v>
      </c>
      <c r="K7" s="26">
        <f>K35+K50+K56</f>
        <v>10179.53</v>
      </c>
      <c r="L7" s="26">
        <f aca="true" t="shared" si="1" ref="L7:L38">J7+K7</f>
        <v>119139.53</v>
      </c>
      <c r="M7" s="26">
        <v>102136</v>
      </c>
      <c r="N7" s="26">
        <f>N35+N50+N56</f>
        <v>10179.53</v>
      </c>
      <c r="O7" s="26">
        <f>M7+N7</f>
        <v>112315.53</v>
      </c>
    </row>
    <row r="8" spans="1:15" s="23" customFormat="1" ht="12" hidden="1" outlineLevel="1">
      <c r="A8" s="28" t="s">
        <v>19</v>
      </c>
      <c r="B8" s="29" t="s">
        <v>20</v>
      </c>
      <c r="C8" s="30">
        <f>C9</f>
        <v>237673</v>
      </c>
      <c r="D8" s="30"/>
      <c r="E8" s="30">
        <f t="shared" si="0"/>
        <v>237673</v>
      </c>
      <c r="F8" s="30">
        <f>F9</f>
        <v>51090</v>
      </c>
      <c r="G8" s="30">
        <f>G9</f>
        <v>59400</v>
      </c>
      <c r="H8" s="30"/>
      <c r="I8" s="30">
        <f>I9</f>
        <v>59400</v>
      </c>
      <c r="J8" s="30">
        <f>J9</f>
        <v>63200</v>
      </c>
      <c r="K8" s="30"/>
      <c r="L8" s="30">
        <f t="shared" si="1"/>
        <v>63200</v>
      </c>
      <c r="M8" s="30">
        <f>M9</f>
        <v>63983</v>
      </c>
      <c r="N8" s="30"/>
      <c r="O8" s="30">
        <f>O9</f>
        <v>63983</v>
      </c>
    </row>
    <row r="9" spans="1:15" s="23" customFormat="1" ht="12" hidden="1" outlineLevel="1">
      <c r="A9" s="28" t="s">
        <v>21</v>
      </c>
      <c r="B9" s="29" t="s">
        <v>22</v>
      </c>
      <c r="C9" s="30">
        <f>C10</f>
        <v>237673</v>
      </c>
      <c r="D9" s="30"/>
      <c r="E9" s="30">
        <f t="shared" si="0"/>
        <v>237673</v>
      </c>
      <c r="F9" s="30">
        <f>F10</f>
        <v>51090</v>
      </c>
      <c r="G9" s="30">
        <f>G10</f>
        <v>59400</v>
      </c>
      <c r="H9" s="30"/>
      <c r="I9" s="30">
        <f>I10</f>
        <v>59400</v>
      </c>
      <c r="J9" s="30">
        <f>J10</f>
        <v>63200</v>
      </c>
      <c r="K9" s="30"/>
      <c r="L9" s="30">
        <f t="shared" si="1"/>
        <v>63200</v>
      </c>
      <c r="M9" s="30">
        <f>M10</f>
        <v>63983</v>
      </c>
      <c r="N9" s="30"/>
      <c r="O9" s="30">
        <f>O10</f>
        <v>63983</v>
      </c>
    </row>
    <row r="10" spans="1:15" s="23" customFormat="1" ht="60" hidden="1" outlineLevel="1">
      <c r="A10" s="28" t="s">
        <v>23</v>
      </c>
      <c r="B10" s="31" t="s">
        <v>24</v>
      </c>
      <c r="C10" s="30">
        <f>C11+C12</f>
        <v>237673</v>
      </c>
      <c r="D10" s="30"/>
      <c r="E10" s="30">
        <f t="shared" si="0"/>
        <v>237673</v>
      </c>
      <c r="F10" s="30">
        <f>F11+F12</f>
        <v>51090</v>
      </c>
      <c r="G10" s="30">
        <f>G11+G12</f>
        <v>59400</v>
      </c>
      <c r="H10" s="30"/>
      <c r="I10" s="30">
        <f>I11+I12</f>
        <v>59400</v>
      </c>
      <c r="J10" s="30">
        <f>J11+J12</f>
        <v>63200</v>
      </c>
      <c r="K10" s="30"/>
      <c r="L10" s="30">
        <f t="shared" si="1"/>
        <v>63200</v>
      </c>
      <c r="M10" s="30">
        <f>M11+M12</f>
        <v>63983</v>
      </c>
      <c r="N10" s="30"/>
      <c r="O10" s="30">
        <f>O11+O12</f>
        <v>63983</v>
      </c>
    </row>
    <row r="11" spans="1:15" s="23" customFormat="1" ht="108" hidden="1" outlineLevel="1">
      <c r="A11" s="28" t="s">
        <v>25</v>
      </c>
      <c r="B11" s="31" t="s">
        <v>26</v>
      </c>
      <c r="C11" s="30">
        <f>F11+G11+J11+M11</f>
        <v>236749</v>
      </c>
      <c r="D11" s="30"/>
      <c r="E11" s="30">
        <f t="shared" si="0"/>
        <v>236749</v>
      </c>
      <c r="F11" s="30">
        <v>51000</v>
      </c>
      <c r="G11" s="30">
        <v>59000</v>
      </c>
      <c r="H11" s="30"/>
      <c r="I11" s="30">
        <v>59000</v>
      </c>
      <c r="J11" s="30">
        <v>63000</v>
      </c>
      <c r="K11" s="30"/>
      <c r="L11" s="30">
        <f t="shared" si="1"/>
        <v>63000</v>
      </c>
      <c r="M11" s="30">
        <v>63749</v>
      </c>
      <c r="N11" s="30"/>
      <c r="O11" s="30">
        <v>63749</v>
      </c>
    </row>
    <row r="12" spans="1:15" s="23" customFormat="1" ht="108" hidden="1" outlineLevel="1">
      <c r="A12" s="28" t="s">
        <v>27</v>
      </c>
      <c r="B12" s="31" t="s">
        <v>28</v>
      </c>
      <c r="C12" s="30">
        <f>F12+G12+J12+M12</f>
        <v>924</v>
      </c>
      <c r="D12" s="30"/>
      <c r="E12" s="30">
        <f t="shared" si="0"/>
        <v>924</v>
      </c>
      <c r="F12" s="30">
        <v>90</v>
      </c>
      <c r="G12" s="30">
        <v>400</v>
      </c>
      <c r="H12" s="30"/>
      <c r="I12" s="30">
        <v>400</v>
      </c>
      <c r="J12" s="30">
        <v>200</v>
      </c>
      <c r="K12" s="30"/>
      <c r="L12" s="30">
        <f t="shared" si="1"/>
        <v>200</v>
      </c>
      <c r="M12" s="30">
        <v>234</v>
      </c>
      <c r="N12" s="30"/>
      <c r="O12" s="30">
        <v>234</v>
      </c>
    </row>
    <row r="13" spans="1:15" s="23" customFormat="1" ht="12" hidden="1" outlineLevel="1">
      <c r="A13" s="28" t="s">
        <v>29</v>
      </c>
      <c r="B13" s="29" t="s">
        <v>30</v>
      </c>
      <c r="C13" s="30">
        <f>C14</f>
        <v>28841</v>
      </c>
      <c r="D13" s="30"/>
      <c r="E13" s="30">
        <f t="shared" si="0"/>
        <v>28841</v>
      </c>
      <c r="F13" s="30">
        <f>F14</f>
        <v>6500</v>
      </c>
      <c r="G13" s="30">
        <f>G14</f>
        <v>7500</v>
      </c>
      <c r="H13" s="30"/>
      <c r="I13" s="30">
        <f>I14</f>
        <v>7500</v>
      </c>
      <c r="J13" s="30">
        <f>J14</f>
        <v>7500</v>
      </c>
      <c r="K13" s="30"/>
      <c r="L13" s="30">
        <f t="shared" si="1"/>
        <v>7500</v>
      </c>
      <c r="M13" s="30">
        <f>M14</f>
        <v>7341</v>
      </c>
      <c r="N13" s="30"/>
      <c r="O13" s="30">
        <f>O14</f>
        <v>7341</v>
      </c>
    </row>
    <row r="14" spans="1:15" s="23" customFormat="1" ht="24" hidden="1" outlineLevel="1">
      <c r="A14" s="28" t="s">
        <v>31</v>
      </c>
      <c r="B14" s="31" t="s">
        <v>32</v>
      </c>
      <c r="C14" s="30">
        <f>F14+G14+J14+M14</f>
        <v>28841</v>
      </c>
      <c r="D14" s="30"/>
      <c r="E14" s="30">
        <f t="shared" si="0"/>
        <v>28841</v>
      </c>
      <c r="F14" s="30">
        <v>6500</v>
      </c>
      <c r="G14" s="30">
        <v>7500</v>
      </c>
      <c r="H14" s="30"/>
      <c r="I14" s="30">
        <v>7500</v>
      </c>
      <c r="J14" s="30">
        <v>7500</v>
      </c>
      <c r="K14" s="30"/>
      <c r="L14" s="30">
        <f t="shared" si="1"/>
        <v>7500</v>
      </c>
      <c r="M14" s="30">
        <v>7341</v>
      </c>
      <c r="N14" s="30"/>
      <c r="O14" s="30">
        <v>7341</v>
      </c>
    </row>
    <row r="15" spans="1:15" s="23" customFormat="1" ht="12" hidden="1" outlineLevel="1">
      <c r="A15" s="28" t="s">
        <v>33</v>
      </c>
      <c r="B15" s="29" t="s">
        <v>34</v>
      </c>
      <c r="C15" s="30">
        <f>C16+C18</f>
        <v>25896</v>
      </c>
      <c r="D15" s="30"/>
      <c r="E15" s="30">
        <f t="shared" si="0"/>
        <v>25896</v>
      </c>
      <c r="F15" s="30">
        <f>F16+F18</f>
        <v>400</v>
      </c>
      <c r="G15" s="30">
        <f>G16+G18</f>
        <v>6450</v>
      </c>
      <c r="H15" s="30"/>
      <c r="I15" s="30">
        <f>I16+I18</f>
        <v>6450</v>
      </c>
      <c r="J15" s="30">
        <f>J16+J18</f>
        <v>10500</v>
      </c>
      <c r="K15" s="30"/>
      <c r="L15" s="30">
        <f t="shared" si="1"/>
        <v>10500</v>
      </c>
      <c r="M15" s="30">
        <f>M16+M18</f>
        <v>8546</v>
      </c>
      <c r="N15" s="30"/>
      <c r="O15" s="30">
        <f>O16+O18</f>
        <v>8546</v>
      </c>
    </row>
    <row r="16" spans="1:15" s="23" customFormat="1" ht="12" hidden="1" outlineLevel="1">
      <c r="A16" s="28" t="s">
        <v>35</v>
      </c>
      <c r="B16" s="29" t="s">
        <v>36</v>
      </c>
      <c r="C16" s="30">
        <f>C17</f>
        <v>5010</v>
      </c>
      <c r="D16" s="30"/>
      <c r="E16" s="30">
        <f t="shared" si="0"/>
        <v>5010</v>
      </c>
      <c r="F16" s="30">
        <f>F17</f>
        <v>400</v>
      </c>
      <c r="G16" s="30">
        <f>G17</f>
        <v>150</v>
      </c>
      <c r="H16" s="30"/>
      <c r="I16" s="30">
        <f>I17</f>
        <v>150</v>
      </c>
      <c r="J16" s="30">
        <f>J17</f>
        <v>3500</v>
      </c>
      <c r="K16" s="30"/>
      <c r="L16" s="30">
        <f t="shared" si="1"/>
        <v>3500</v>
      </c>
      <c r="M16" s="30">
        <f>M17</f>
        <v>960</v>
      </c>
      <c r="N16" s="30"/>
      <c r="O16" s="30">
        <f>O17</f>
        <v>960</v>
      </c>
    </row>
    <row r="17" spans="1:15" s="23" customFormat="1" ht="36" hidden="1" outlineLevel="1">
      <c r="A17" s="28" t="s">
        <v>37</v>
      </c>
      <c r="B17" s="31" t="s">
        <v>38</v>
      </c>
      <c r="C17" s="30">
        <f>F17+G17+J17+M17</f>
        <v>5010</v>
      </c>
      <c r="D17" s="30"/>
      <c r="E17" s="30">
        <f t="shared" si="0"/>
        <v>5010</v>
      </c>
      <c r="F17" s="30">
        <v>400</v>
      </c>
      <c r="G17" s="30">
        <v>150</v>
      </c>
      <c r="H17" s="30"/>
      <c r="I17" s="30">
        <v>150</v>
      </c>
      <c r="J17" s="30">
        <v>3500</v>
      </c>
      <c r="K17" s="30"/>
      <c r="L17" s="30">
        <f t="shared" si="1"/>
        <v>3500</v>
      </c>
      <c r="M17" s="30">
        <v>960</v>
      </c>
      <c r="N17" s="30"/>
      <c r="O17" s="30">
        <v>960</v>
      </c>
    </row>
    <row r="18" spans="1:15" s="23" customFormat="1" ht="12" hidden="1" outlineLevel="1">
      <c r="A18" s="28" t="s">
        <v>39</v>
      </c>
      <c r="B18" s="29" t="s">
        <v>40</v>
      </c>
      <c r="C18" s="30">
        <f>C19+C21</f>
        <v>20886</v>
      </c>
      <c r="D18" s="30"/>
      <c r="E18" s="30">
        <f t="shared" si="0"/>
        <v>20886</v>
      </c>
      <c r="F18" s="30"/>
      <c r="G18" s="30">
        <f>G19+G21</f>
        <v>6300</v>
      </c>
      <c r="H18" s="30"/>
      <c r="I18" s="30">
        <f>I19+I21</f>
        <v>6300</v>
      </c>
      <c r="J18" s="30">
        <f>J19+J21</f>
        <v>7000</v>
      </c>
      <c r="K18" s="30"/>
      <c r="L18" s="30">
        <f t="shared" si="1"/>
        <v>7000</v>
      </c>
      <c r="M18" s="30">
        <f>M19+M21</f>
        <v>7586</v>
      </c>
      <c r="N18" s="30"/>
      <c r="O18" s="30">
        <f>O19+O21</f>
        <v>7586</v>
      </c>
    </row>
    <row r="19" spans="1:15" s="23" customFormat="1" ht="72" hidden="1" outlineLevel="2">
      <c r="A19" s="28" t="s">
        <v>41</v>
      </c>
      <c r="B19" s="31" t="s">
        <v>42</v>
      </c>
      <c r="C19" s="30"/>
      <c r="D19" s="30"/>
      <c r="E19" s="30">
        <f t="shared" si="0"/>
        <v>0</v>
      </c>
      <c r="F19" s="30"/>
      <c r="G19" s="30"/>
      <c r="H19" s="30"/>
      <c r="I19" s="30"/>
      <c r="J19" s="30"/>
      <c r="K19" s="30"/>
      <c r="L19" s="30">
        <f t="shared" si="1"/>
        <v>0</v>
      </c>
      <c r="M19" s="30"/>
      <c r="N19" s="30"/>
      <c r="O19" s="30"/>
    </row>
    <row r="20" spans="1:15" s="23" customFormat="1" ht="48" hidden="1" outlineLevel="2">
      <c r="A20" s="28" t="s">
        <v>43</v>
      </c>
      <c r="B20" s="31" t="s">
        <v>44</v>
      </c>
      <c r="C20" s="30"/>
      <c r="D20" s="30"/>
      <c r="E20" s="30">
        <f t="shared" si="0"/>
        <v>0</v>
      </c>
      <c r="F20" s="30"/>
      <c r="G20" s="30"/>
      <c r="H20" s="30"/>
      <c r="I20" s="30"/>
      <c r="J20" s="30"/>
      <c r="K20" s="30"/>
      <c r="L20" s="30">
        <f t="shared" si="1"/>
        <v>0</v>
      </c>
      <c r="M20" s="30">
        <f>C20-F20-G20-J20</f>
        <v>0</v>
      </c>
      <c r="N20" s="30"/>
      <c r="O20" s="30">
        <f>E20-H20-I20-N20</f>
        <v>0</v>
      </c>
    </row>
    <row r="21" spans="1:15" s="23" customFormat="1" ht="72" hidden="1" outlineLevel="1" collapsed="1">
      <c r="A21" s="28" t="s">
        <v>45</v>
      </c>
      <c r="B21" s="31" t="s">
        <v>46</v>
      </c>
      <c r="C21" s="30">
        <f>F21+G21+J21+M21</f>
        <v>20886</v>
      </c>
      <c r="D21" s="30"/>
      <c r="E21" s="30">
        <f t="shared" si="0"/>
        <v>20886</v>
      </c>
      <c r="F21" s="30"/>
      <c r="G21" s="30">
        <v>6300</v>
      </c>
      <c r="H21" s="30"/>
      <c r="I21" s="30">
        <v>6300</v>
      </c>
      <c r="J21" s="30">
        <v>7000</v>
      </c>
      <c r="K21" s="30"/>
      <c r="L21" s="30">
        <f t="shared" si="1"/>
        <v>7000</v>
      </c>
      <c r="M21" s="30">
        <v>7586</v>
      </c>
      <c r="N21" s="30"/>
      <c r="O21" s="30">
        <v>7586</v>
      </c>
    </row>
    <row r="22" spans="1:15" s="23" customFormat="1" ht="12" hidden="1" outlineLevel="1">
      <c r="A22" s="28" t="s">
        <v>47</v>
      </c>
      <c r="B22" s="29" t="s">
        <v>48</v>
      </c>
      <c r="C22" s="30">
        <f>C23+C25</f>
        <v>6522</v>
      </c>
      <c r="D22" s="30"/>
      <c r="E22" s="30">
        <f t="shared" si="0"/>
        <v>6522</v>
      </c>
      <c r="F22" s="30">
        <f>F23+F25</f>
        <v>1200</v>
      </c>
      <c r="G22" s="30">
        <f>G23+G25</f>
        <v>1800</v>
      </c>
      <c r="H22" s="30"/>
      <c r="I22" s="30">
        <f>I23+I25</f>
        <v>1800</v>
      </c>
      <c r="J22" s="30">
        <f>J23+J25</f>
        <v>1870</v>
      </c>
      <c r="K22" s="30"/>
      <c r="L22" s="30">
        <f t="shared" si="1"/>
        <v>1870</v>
      </c>
      <c r="M22" s="30">
        <f>M23+M25</f>
        <v>1652</v>
      </c>
      <c r="N22" s="30"/>
      <c r="O22" s="30">
        <f>O23+O25</f>
        <v>1652</v>
      </c>
    </row>
    <row r="23" spans="1:15" s="23" customFormat="1" ht="48" hidden="1" outlineLevel="1">
      <c r="A23" s="28" t="s">
        <v>49</v>
      </c>
      <c r="B23" s="31" t="s">
        <v>50</v>
      </c>
      <c r="C23" s="30">
        <f>C24</f>
        <v>1420</v>
      </c>
      <c r="D23" s="30"/>
      <c r="E23" s="30">
        <f t="shared" si="0"/>
        <v>1420</v>
      </c>
      <c r="F23" s="30">
        <f>F24</f>
        <v>300</v>
      </c>
      <c r="G23" s="30">
        <f>G24</f>
        <v>300</v>
      </c>
      <c r="H23" s="30"/>
      <c r="I23" s="30">
        <f>I24</f>
        <v>300</v>
      </c>
      <c r="J23" s="30">
        <f>J24</f>
        <v>370</v>
      </c>
      <c r="K23" s="30"/>
      <c r="L23" s="30">
        <f t="shared" si="1"/>
        <v>370</v>
      </c>
      <c r="M23" s="30">
        <f>M24</f>
        <v>450</v>
      </c>
      <c r="N23" s="30"/>
      <c r="O23" s="30">
        <f>O24</f>
        <v>450</v>
      </c>
    </row>
    <row r="24" spans="1:15" s="23" customFormat="1" ht="96" hidden="1" outlineLevel="1">
      <c r="A24" s="28" t="s">
        <v>51</v>
      </c>
      <c r="B24" s="31" t="s">
        <v>52</v>
      </c>
      <c r="C24" s="30">
        <f>F24+G24+J24+M24</f>
        <v>1420</v>
      </c>
      <c r="D24" s="30"/>
      <c r="E24" s="30">
        <f t="shared" si="0"/>
        <v>1420</v>
      </c>
      <c r="F24" s="30">
        <v>300</v>
      </c>
      <c r="G24" s="30">
        <v>300</v>
      </c>
      <c r="H24" s="30"/>
      <c r="I24" s="30">
        <v>300</v>
      </c>
      <c r="J24" s="30">
        <v>370</v>
      </c>
      <c r="K24" s="30"/>
      <c r="L24" s="30">
        <f t="shared" si="1"/>
        <v>370</v>
      </c>
      <c r="M24" s="30">
        <v>450</v>
      </c>
      <c r="N24" s="30"/>
      <c r="O24" s="30">
        <v>450</v>
      </c>
    </row>
    <row r="25" spans="1:15" s="23" customFormat="1" ht="48" hidden="1" outlineLevel="1">
      <c r="A25" s="28" t="s">
        <v>53</v>
      </c>
      <c r="B25" s="31" t="s">
        <v>54</v>
      </c>
      <c r="C25" s="30">
        <f>C26</f>
        <v>5102</v>
      </c>
      <c r="D25" s="30"/>
      <c r="E25" s="30">
        <f t="shared" si="0"/>
        <v>5102</v>
      </c>
      <c r="F25" s="30">
        <f>F26</f>
        <v>900</v>
      </c>
      <c r="G25" s="30">
        <f>G26</f>
        <v>1500</v>
      </c>
      <c r="H25" s="30"/>
      <c r="I25" s="30">
        <f>I26</f>
        <v>1500</v>
      </c>
      <c r="J25" s="30">
        <f>J26</f>
        <v>1500</v>
      </c>
      <c r="K25" s="30"/>
      <c r="L25" s="30">
        <f t="shared" si="1"/>
        <v>1500</v>
      </c>
      <c r="M25" s="30">
        <f>M26</f>
        <v>1202</v>
      </c>
      <c r="N25" s="30"/>
      <c r="O25" s="30">
        <f>O26</f>
        <v>1202</v>
      </c>
    </row>
    <row r="26" spans="1:15" s="23" customFormat="1" ht="96" hidden="1" outlineLevel="1">
      <c r="A26" s="28" t="s">
        <v>55</v>
      </c>
      <c r="B26" s="31" t="s">
        <v>56</v>
      </c>
      <c r="C26" s="30">
        <f>C27+C28</f>
        <v>5102</v>
      </c>
      <c r="D26" s="30"/>
      <c r="E26" s="30">
        <f t="shared" si="0"/>
        <v>5102</v>
      </c>
      <c r="F26" s="30">
        <f>F27+F28</f>
        <v>900</v>
      </c>
      <c r="G26" s="30">
        <f>G27+G28</f>
        <v>1500</v>
      </c>
      <c r="H26" s="30"/>
      <c r="I26" s="30">
        <f>I27+I28</f>
        <v>1500</v>
      </c>
      <c r="J26" s="30">
        <v>1500</v>
      </c>
      <c r="K26" s="30"/>
      <c r="L26" s="30">
        <f t="shared" si="1"/>
        <v>1500</v>
      </c>
      <c r="M26" s="30">
        <f>M27+M28</f>
        <v>1202</v>
      </c>
      <c r="N26" s="30"/>
      <c r="O26" s="30">
        <f>O27+O28</f>
        <v>1202</v>
      </c>
    </row>
    <row r="27" spans="1:15" s="23" customFormat="1" ht="96" hidden="1" outlineLevel="1">
      <c r="A27" s="28" t="s">
        <v>57</v>
      </c>
      <c r="B27" s="31" t="s">
        <v>56</v>
      </c>
      <c r="C27" s="30">
        <f>F27+G27+J27+M27</f>
        <v>4958</v>
      </c>
      <c r="D27" s="30"/>
      <c r="E27" s="30">
        <f t="shared" si="0"/>
        <v>4958</v>
      </c>
      <c r="F27" s="30">
        <v>875</v>
      </c>
      <c r="G27" s="30">
        <v>1458</v>
      </c>
      <c r="H27" s="30"/>
      <c r="I27" s="30">
        <v>1458</v>
      </c>
      <c r="J27" s="30">
        <v>1458</v>
      </c>
      <c r="K27" s="30"/>
      <c r="L27" s="30">
        <f t="shared" si="1"/>
        <v>1458</v>
      </c>
      <c r="M27" s="30">
        <v>1167</v>
      </c>
      <c r="N27" s="30"/>
      <c r="O27" s="30">
        <v>1167</v>
      </c>
    </row>
    <row r="28" spans="1:15" s="23" customFormat="1" ht="96" hidden="1" outlineLevel="1">
      <c r="A28" s="28" t="s">
        <v>58</v>
      </c>
      <c r="B28" s="31" t="s">
        <v>56</v>
      </c>
      <c r="C28" s="30">
        <f>F28+G28+J28+M28</f>
        <v>144</v>
      </c>
      <c r="D28" s="30"/>
      <c r="E28" s="30">
        <f t="shared" si="0"/>
        <v>144</v>
      </c>
      <c r="F28" s="30">
        <v>25</v>
      </c>
      <c r="G28" s="30">
        <v>42</v>
      </c>
      <c r="H28" s="30"/>
      <c r="I28" s="30">
        <v>42</v>
      </c>
      <c r="J28" s="30">
        <v>42</v>
      </c>
      <c r="K28" s="30"/>
      <c r="L28" s="30">
        <f t="shared" si="1"/>
        <v>42</v>
      </c>
      <c r="M28" s="30">
        <v>35</v>
      </c>
      <c r="N28" s="30"/>
      <c r="O28" s="30">
        <v>35</v>
      </c>
    </row>
    <row r="29" spans="1:15" s="23" customFormat="1" ht="48" hidden="1" outlineLevel="1">
      <c r="A29" s="28" t="s">
        <v>59</v>
      </c>
      <c r="B29" s="31" t="s">
        <v>60</v>
      </c>
      <c r="C29" s="30">
        <f>C30+C31+C33</f>
        <v>535</v>
      </c>
      <c r="D29" s="30"/>
      <c r="E29" s="30">
        <f t="shared" si="0"/>
        <v>535</v>
      </c>
      <c r="F29" s="30">
        <f>F30+F31+F33</f>
        <v>124</v>
      </c>
      <c r="G29" s="30">
        <f>G30+G31+G33</f>
        <v>145</v>
      </c>
      <c r="H29" s="30"/>
      <c r="I29" s="30">
        <f>I30+I31+I33</f>
        <v>145</v>
      </c>
      <c r="J29" s="30">
        <f>J30+J31+J33</f>
        <v>134</v>
      </c>
      <c r="K29" s="30"/>
      <c r="L29" s="30">
        <f t="shared" si="1"/>
        <v>134</v>
      </c>
      <c r="M29" s="30">
        <f>M30+M31+M33</f>
        <v>132</v>
      </c>
      <c r="N29" s="30"/>
      <c r="O29" s="30">
        <f>O30+O31+O33</f>
        <v>132</v>
      </c>
    </row>
    <row r="30" spans="1:15" s="23" customFormat="1" ht="24" hidden="1" outlineLevel="1">
      <c r="A30" s="28" t="s">
        <v>61</v>
      </c>
      <c r="B30" s="31" t="s">
        <v>62</v>
      </c>
      <c r="C30" s="30"/>
      <c r="D30" s="30"/>
      <c r="E30" s="30">
        <f t="shared" si="0"/>
        <v>0</v>
      </c>
      <c r="F30" s="30"/>
      <c r="G30" s="30"/>
      <c r="H30" s="30"/>
      <c r="I30" s="30"/>
      <c r="J30" s="30"/>
      <c r="K30" s="30"/>
      <c r="L30" s="30">
        <f t="shared" si="1"/>
        <v>0</v>
      </c>
      <c r="M30" s="30"/>
      <c r="N30" s="30"/>
      <c r="O30" s="30"/>
    </row>
    <row r="31" spans="1:15" s="23" customFormat="1" ht="36" hidden="1" outlineLevel="1">
      <c r="A31" s="28" t="s">
        <v>63</v>
      </c>
      <c r="B31" s="31" t="s">
        <v>64</v>
      </c>
      <c r="C31" s="30">
        <f>C32</f>
        <v>17</v>
      </c>
      <c r="D31" s="30"/>
      <c r="E31" s="30">
        <f t="shared" si="0"/>
        <v>17</v>
      </c>
      <c r="F31" s="30">
        <f>F32</f>
        <v>4</v>
      </c>
      <c r="G31" s="30">
        <f>G32</f>
        <v>5</v>
      </c>
      <c r="H31" s="30"/>
      <c r="I31" s="30">
        <f>I32</f>
        <v>5</v>
      </c>
      <c r="J31" s="30">
        <f>J32</f>
        <v>4</v>
      </c>
      <c r="K31" s="30"/>
      <c r="L31" s="30">
        <f t="shared" si="1"/>
        <v>4</v>
      </c>
      <c r="M31" s="30">
        <f>M32</f>
        <v>4</v>
      </c>
      <c r="N31" s="30"/>
      <c r="O31" s="30">
        <f>O32</f>
        <v>4</v>
      </c>
    </row>
    <row r="32" spans="1:15" s="23" customFormat="1" ht="36" hidden="1" outlineLevel="1">
      <c r="A32" s="28" t="s">
        <v>65</v>
      </c>
      <c r="B32" s="31" t="s">
        <v>66</v>
      </c>
      <c r="C32" s="30">
        <f>F32+G32+J32+M32</f>
        <v>17</v>
      </c>
      <c r="D32" s="30"/>
      <c r="E32" s="30">
        <f t="shared" si="0"/>
        <v>17</v>
      </c>
      <c r="F32" s="30">
        <v>4</v>
      </c>
      <c r="G32" s="30">
        <v>5</v>
      </c>
      <c r="H32" s="30"/>
      <c r="I32" s="30">
        <v>5</v>
      </c>
      <c r="J32" s="30">
        <v>4</v>
      </c>
      <c r="K32" s="30"/>
      <c r="L32" s="30">
        <f t="shared" si="1"/>
        <v>4</v>
      </c>
      <c r="M32" s="30">
        <v>4</v>
      </c>
      <c r="N32" s="30"/>
      <c r="O32" s="30">
        <v>4</v>
      </c>
    </row>
    <row r="33" spans="1:15" s="23" customFormat="1" ht="36" hidden="1" outlineLevel="1">
      <c r="A33" s="28" t="s">
        <v>67</v>
      </c>
      <c r="B33" s="31" t="s">
        <v>68</v>
      </c>
      <c r="C33" s="30">
        <f>C34</f>
        <v>518</v>
      </c>
      <c r="D33" s="30"/>
      <c r="E33" s="30">
        <f t="shared" si="0"/>
        <v>518</v>
      </c>
      <c r="F33" s="30">
        <f>F34</f>
        <v>120</v>
      </c>
      <c r="G33" s="30">
        <f>G34</f>
        <v>140</v>
      </c>
      <c r="H33" s="30"/>
      <c r="I33" s="30">
        <f>I34</f>
        <v>140</v>
      </c>
      <c r="J33" s="30">
        <f>J34</f>
        <v>130</v>
      </c>
      <c r="K33" s="30"/>
      <c r="L33" s="30">
        <f t="shared" si="1"/>
        <v>130</v>
      </c>
      <c r="M33" s="30">
        <f>M34</f>
        <v>128</v>
      </c>
      <c r="N33" s="30"/>
      <c r="O33" s="30">
        <f>O34</f>
        <v>128</v>
      </c>
    </row>
    <row r="34" spans="1:15" s="23" customFormat="1" ht="12" hidden="1" outlineLevel="1">
      <c r="A34" s="28" t="s">
        <v>69</v>
      </c>
      <c r="B34" s="29" t="s">
        <v>70</v>
      </c>
      <c r="C34" s="30">
        <f>F34+G34+J34+M34</f>
        <v>518</v>
      </c>
      <c r="D34" s="30"/>
      <c r="E34" s="30">
        <f t="shared" si="0"/>
        <v>518</v>
      </c>
      <c r="F34" s="30">
        <v>120</v>
      </c>
      <c r="G34" s="30">
        <v>140</v>
      </c>
      <c r="H34" s="30"/>
      <c r="I34" s="30">
        <v>140</v>
      </c>
      <c r="J34" s="30">
        <v>130</v>
      </c>
      <c r="K34" s="30"/>
      <c r="L34" s="30">
        <f t="shared" si="1"/>
        <v>130</v>
      </c>
      <c r="M34" s="30">
        <v>128</v>
      </c>
      <c r="N34" s="30"/>
      <c r="O34" s="30">
        <v>128</v>
      </c>
    </row>
    <row r="35" spans="1:15" s="23" customFormat="1" ht="48" customHeight="1" hidden="1" outlineLevel="1">
      <c r="A35" s="28" t="s">
        <v>71</v>
      </c>
      <c r="B35" s="37" t="s">
        <v>72</v>
      </c>
      <c r="C35" s="30">
        <f>C36+C40+C42+C43</f>
        <v>71318</v>
      </c>
      <c r="D35" s="30">
        <f>D36+D40+D42+D43</f>
        <v>19559.06</v>
      </c>
      <c r="E35" s="30">
        <f t="shared" si="0"/>
        <v>90877.06</v>
      </c>
      <c r="F35" s="30">
        <f>F36+F40+F42+F43</f>
        <v>13444</v>
      </c>
      <c r="G35" s="30">
        <f>G36+G40+G42+G43</f>
        <v>20783</v>
      </c>
      <c r="H35" s="30"/>
      <c r="I35" s="30">
        <f>I36+I40+I42+I43</f>
        <v>20783</v>
      </c>
      <c r="J35" s="30">
        <f>J36+J40+J42+J43</f>
        <v>21386</v>
      </c>
      <c r="K35" s="30">
        <f>K36+K40+K42+K43</f>
        <v>9779.53</v>
      </c>
      <c r="L35" s="30">
        <f t="shared" si="1"/>
        <v>31165.53</v>
      </c>
      <c r="M35" s="30">
        <f>M36+M40+M42+M43</f>
        <v>15705</v>
      </c>
      <c r="N35" s="30">
        <f>N36+N40+N42+N43</f>
        <v>9779.53</v>
      </c>
      <c r="O35" s="30">
        <f>O36+O40+O42+O43</f>
        <v>25484.53</v>
      </c>
    </row>
    <row r="36" spans="1:15" s="23" customFormat="1" ht="33" customHeight="1" hidden="1" outlineLevel="1">
      <c r="A36" s="28" t="s">
        <v>73</v>
      </c>
      <c r="B36" s="31" t="s">
        <v>74</v>
      </c>
      <c r="C36" s="30">
        <f>C37</f>
        <v>807</v>
      </c>
      <c r="D36" s="30"/>
      <c r="E36" s="30">
        <f t="shared" si="0"/>
        <v>807</v>
      </c>
      <c r="F36" s="30">
        <f>F37</f>
        <v>200</v>
      </c>
      <c r="G36" s="30">
        <f>G37</f>
        <v>200</v>
      </c>
      <c r="H36" s="30"/>
      <c r="I36" s="30">
        <f>I37</f>
        <v>200</v>
      </c>
      <c r="J36" s="30">
        <f>J37</f>
        <v>203</v>
      </c>
      <c r="K36" s="30"/>
      <c r="L36" s="30">
        <f t="shared" si="1"/>
        <v>203</v>
      </c>
      <c r="M36" s="30">
        <f>M37</f>
        <v>204</v>
      </c>
      <c r="N36" s="30"/>
      <c r="O36" s="30">
        <f>O37</f>
        <v>204</v>
      </c>
    </row>
    <row r="37" spans="1:15" s="23" customFormat="1" ht="52.5" customHeight="1" hidden="1" outlineLevel="1">
      <c r="A37" s="28" t="s">
        <v>75</v>
      </c>
      <c r="B37" s="31" t="s">
        <v>76</v>
      </c>
      <c r="C37" s="30">
        <f>C38</f>
        <v>807</v>
      </c>
      <c r="D37" s="30"/>
      <c r="E37" s="30">
        <f t="shared" si="0"/>
        <v>807</v>
      </c>
      <c r="F37" s="30">
        <f>F38</f>
        <v>200</v>
      </c>
      <c r="G37" s="30">
        <f>G38</f>
        <v>200</v>
      </c>
      <c r="H37" s="30"/>
      <c r="I37" s="30">
        <f>I38</f>
        <v>200</v>
      </c>
      <c r="J37" s="30">
        <f>J38</f>
        <v>203</v>
      </c>
      <c r="K37" s="30"/>
      <c r="L37" s="30">
        <f t="shared" si="1"/>
        <v>203</v>
      </c>
      <c r="M37" s="30">
        <f>M38</f>
        <v>204</v>
      </c>
      <c r="N37" s="30"/>
      <c r="O37" s="30">
        <f>O38</f>
        <v>204</v>
      </c>
    </row>
    <row r="38" spans="1:15" s="23" customFormat="1" ht="53.25" customHeight="1" hidden="1" outlineLevel="1">
      <c r="A38" s="28" t="s">
        <v>77</v>
      </c>
      <c r="B38" s="31" t="s">
        <v>78</v>
      </c>
      <c r="C38" s="30">
        <f>F38+G38+J38+M38</f>
        <v>807</v>
      </c>
      <c r="D38" s="30"/>
      <c r="E38" s="30">
        <f t="shared" si="0"/>
        <v>807</v>
      </c>
      <c r="F38" s="30">
        <v>200</v>
      </c>
      <c r="G38" s="30">
        <v>200</v>
      </c>
      <c r="H38" s="30"/>
      <c r="I38" s="30">
        <v>200</v>
      </c>
      <c r="J38" s="30">
        <v>203</v>
      </c>
      <c r="K38" s="30"/>
      <c r="L38" s="30">
        <f t="shared" si="1"/>
        <v>203</v>
      </c>
      <c r="M38" s="30">
        <v>204</v>
      </c>
      <c r="N38" s="30"/>
      <c r="O38" s="30">
        <v>204</v>
      </c>
    </row>
    <row r="39" spans="1:15" s="23" customFormat="1" ht="40.5" customHeight="1" hidden="1" outlineLevel="1">
      <c r="A39" s="28" t="s">
        <v>79</v>
      </c>
      <c r="B39" s="31" t="s">
        <v>80</v>
      </c>
      <c r="C39" s="30">
        <f>C40</f>
        <v>13702</v>
      </c>
      <c r="D39" s="30"/>
      <c r="E39" s="30">
        <f aca="true" t="shared" si="2" ref="E39:E72">C39+D39</f>
        <v>13702</v>
      </c>
      <c r="F39" s="30">
        <f>F40</f>
        <v>1370</v>
      </c>
      <c r="G39" s="30">
        <f>G40</f>
        <v>4100</v>
      </c>
      <c r="H39" s="30"/>
      <c r="I39" s="30">
        <f>I40</f>
        <v>4100</v>
      </c>
      <c r="J39" s="30">
        <f>J40</f>
        <v>7000</v>
      </c>
      <c r="K39" s="30"/>
      <c r="L39" s="30">
        <f aca="true" t="shared" si="3" ref="L39:L72">J39+K39</f>
        <v>7000</v>
      </c>
      <c r="M39" s="30">
        <f>M40</f>
        <v>1232</v>
      </c>
      <c r="N39" s="30"/>
      <c r="O39" s="30">
        <f>O40</f>
        <v>1232</v>
      </c>
    </row>
    <row r="40" spans="1:15" s="23" customFormat="1" ht="85.5" customHeight="1" hidden="1" outlineLevel="1">
      <c r="A40" s="28" t="s">
        <v>81</v>
      </c>
      <c r="B40" s="31" t="s">
        <v>82</v>
      </c>
      <c r="C40" s="30">
        <f>F40+G40+J40+M40</f>
        <v>13702</v>
      </c>
      <c r="D40" s="30"/>
      <c r="E40" s="30">
        <f t="shared" si="2"/>
        <v>13702</v>
      </c>
      <c r="F40" s="30">
        <v>1370</v>
      </c>
      <c r="G40" s="30">
        <v>4100</v>
      </c>
      <c r="H40" s="30"/>
      <c r="I40" s="30">
        <v>4100</v>
      </c>
      <c r="J40" s="30">
        <v>7000</v>
      </c>
      <c r="K40" s="30"/>
      <c r="L40" s="30">
        <f t="shared" si="3"/>
        <v>7000</v>
      </c>
      <c r="M40" s="30">
        <v>1232</v>
      </c>
      <c r="N40" s="30"/>
      <c r="O40" s="30">
        <v>1232</v>
      </c>
    </row>
    <row r="41" spans="1:15" s="23" customFormat="1" ht="84.75" customHeight="1" hidden="1" outlineLevel="1">
      <c r="A41" s="28" t="s">
        <v>83</v>
      </c>
      <c r="B41" s="31" t="s">
        <v>84</v>
      </c>
      <c r="C41" s="30"/>
      <c r="D41" s="30"/>
      <c r="E41" s="30">
        <f t="shared" si="2"/>
        <v>0</v>
      </c>
      <c r="F41" s="30"/>
      <c r="G41" s="30"/>
      <c r="H41" s="30"/>
      <c r="I41" s="30"/>
      <c r="J41" s="30"/>
      <c r="K41" s="30"/>
      <c r="L41" s="30">
        <f t="shared" si="3"/>
        <v>0</v>
      </c>
      <c r="M41" s="30"/>
      <c r="N41" s="30"/>
      <c r="O41" s="30"/>
    </row>
    <row r="42" spans="1:15" s="23" customFormat="1" ht="69" customHeight="1" hidden="1" outlineLevel="1">
      <c r="A42" s="28" t="s">
        <v>85</v>
      </c>
      <c r="B42" s="31" t="s">
        <v>86</v>
      </c>
      <c r="C42" s="30">
        <f>F42+G42+J42+M42</f>
        <v>2300</v>
      </c>
      <c r="D42" s="30"/>
      <c r="E42" s="30">
        <f t="shared" si="2"/>
        <v>2300</v>
      </c>
      <c r="F42" s="30"/>
      <c r="G42" s="30">
        <v>2300</v>
      </c>
      <c r="H42" s="30"/>
      <c r="I42" s="30">
        <v>2300</v>
      </c>
      <c r="J42" s="30"/>
      <c r="K42" s="30"/>
      <c r="L42" s="30">
        <f t="shared" si="3"/>
        <v>0</v>
      </c>
      <c r="M42" s="30"/>
      <c r="N42" s="30"/>
      <c r="O42" s="30"/>
    </row>
    <row r="43" spans="1:15" s="23" customFormat="1" ht="48" customHeight="1" hidden="1" outlineLevel="1">
      <c r="A43" s="28" t="s">
        <v>87</v>
      </c>
      <c r="B43" s="31" t="s">
        <v>88</v>
      </c>
      <c r="C43" s="30">
        <f>C44</f>
        <v>54509</v>
      </c>
      <c r="D43" s="30">
        <f>D44</f>
        <v>19559.06</v>
      </c>
      <c r="E43" s="30">
        <f>E44</f>
        <v>74068.06</v>
      </c>
      <c r="F43" s="30">
        <f>F44</f>
        <v>11874</v>
      </c>
      <c r="G43" s="30">
        <f>G44</f>
        <v>14183</v>
      </c>
      <c r="H43" s="30"/>
      <c r="I43" s="30">
        <f>I44</f>
        <v>14183</v>
      </c>
      <c r="J43" s="30">
        <f>J44</f>
        <v>14183</v>
      </c>
      <c r="K43" s="30">
        <f>K44</f>
        <v>9779.53</v>
      </c>
      <c r="L43" s="30">
        <f t="shared" si="3"/>
        <v>23962.53</v>
      </c>
      <c r="M43" s="30">
        <f>M44</f>
        <v>14269</v>
      </c>
      <c r="N43" s="30">
        <f>N44</f>
        <v>9779.53</v>
      </c>
      <c r="O43" s="30">
        <f>O44</f>
        <v>24048.53</v>
      </c>
    </row>
    <row r="44" spans="1:15" s="23" customFormat="1" ht="39.75" customHeight="1" hidden="1" outlineLevel="1">
      <c r="A44" s="28" t="s">
        <v>89</v>
      </c>
      <c r="B44" s="31" t="s">
        <v>90</v>
      </c>
      <c r="C44" s="30">
        <f>C45+C46+C47</f>
        <v>54509</v>
      </c>
      <c r="D44" s="30">
        <f>D45+D46+D47</f>
        <v>19559.06</v>
      </c>
      <c r="E44" s="30">
        <f>E45+E46+E47</f>
        <v>74068.06</v>
      </c>
      <c r="F44" s="30">
        <f>F45+F46</f>
        <v>11874</v>
      </c>
      <c r="G44" s="30">
        <f>G45+G46</f>
        <v>14183</v>
      </c>
      <c r="H44" s="30"/>
      <c r="I44" s="30">
        <f>I45+I46</f>
        <v>14183</v>
      </c>
      <c r="J44" s="30">
        <f aca="true" t="shared" si="4" ref="J44:O44">J45+J46+J47</f>
        <v>14183</v>
      </c>
      <c r="K44" s="30">
        <f t="shared" si="4"/>
        <v>9779.53</v>
      </c>
      <c r="L44" s="30">
        <f t="shared" si="4"/>
        <v>23962.53</v>
      </c>
      <c r="M44" s="30">
        <f t="shared" si="4"/>
        <v>14269</v>
      </c>
      <c r="N44" s="30">
        <f t="shared" si="4"/>
        <v>9779.53</v>
      </c>
      <c r="O44" s="30">
        <f t="shared" si="4"/>
        <v>24048.53</v>
      </c>
    </row>
    <row r="45" spans="1:15" s="23" customFormat="1" ht="51" customHeight="1" hidden="1" outlineLevel="1">
      <c r="A45" s="28" t="s">
        <v>91</v>
      </c>
      <c r="B45" s="31" t="s">
        <v>92</v>
      </c>
      <c r="C45" s="30">
        <f>F45+G45+J45+M45</f>
        <v>47587</v>
      </c>
      <c r="D45" s="30"/>
      <c r="E45" s="30">
        <f t="shared" si="2"/>
        <v>47587</v>
      </c>
      <c r="F45" s="30">
        <v>10900</v>
      </c>
      <c r="G45" s="30">
        <v>12200</v>
      </c>
      <c r="H45" s="30"/>
      <c r="I45" s="30">
        <v>12200</v>
      </c>
      <c r="J45" s="30">
        <v>12200</v>
      </c>
      <c r="K45" s="30"/>
      <c r="L45" s="30">
        <f t="shared" si="3"/>
        <v>12200</v>
      </c>
      <c r="M45" s="30">
        <v>12287</v>
      </c>
      <c r="N45" s="30"/>
      <c r="O45" s="30">
        <f>M45+N45</f>
        <v>12287</v>
      </c>
    </row>
    <row r="46" spans="1:15" s="23" customFormat="1" ht="63.75" customHeight="1" hidden="1" outlineLevel="1">
      <c r="A46" s="28" t="s">
        <v>93</v>
      </c>
      <c r="B46" s="31" t="s">
        <v>94</v>
      </c>
      <c r="C46" s="30">
        <f>F46+G46+J46+M46</f>
        <v>6922</v>
      </c>
      <c r="D46" s="30"/>
      <c r="E46" s="30">
        <f t="shared" si="2"/>
        <v>6922</v>
      </c>
      <c r="F46" s="30">
        <v>974</v>
      </c>
      <c r="G46" s="30">
        <v>1983</v>
      </c>
      <c r="H46" s="30"/>
      <c r="I46" s="30">
        <v>1983</v>
      </c>
      <c r="J46" s="30">
        <v>1983</v>
      </c>
      <c r="K46" s="30"/>
      <c r="L46" s="30">
        <f t="shared" si="3"/>
        <v>1983</v>
      </c>
      <c r="M46" s="30">
        <v>1982</v>
      </c>
      <c r="N46" s="30"/>
      <c r="O46" s="30">
        <f>M46+N46</f>
        <v>1982</v>
      </c>
    </row>
    <row r="47" spans="1:15" s="23" customFormat="1" ht="63.75" customHeight="1" hidden="1" outlineLevel="1">
      <c r="A47" s="28" t="s">
        <v>250</v>
      </c>
      <c r="B47" s="31" t="s">
        <v>249</v>
      </c>
      <c r="C47" s="30"/>
      <c r="D47" s="30">
        <v>19559.06</v>
      </c>
      <c r="E47" s="30">
        <f t="shared" si="2"/>
        <v>19559.06</v>
      </c>
      <c r="F47" s="30"/>
      <c r="G47" s="30"/>
      <c r="H47" s="30"/>
      <c r="I47" s="30"/>
      <c r="J47" s="30"/>
      <c r="K47" s="30">
        <v>9779.53</v>
      </c>
      <c r="L47" s="30">
        <f t="shared" si="3"/>
        <v>9779.53</v>
      </c>
      <c r="M47" s="30"/>
      <c r="N47" s="30">
        <v>9779.53</v>
      </c>
      <c r="O47" s="30">
        <f>M47+N47</f>
        <v>9779.53</v>
      </c>
    </row>
    <row r="48" spans="1:15" s="23" customFormat="1" ht="42" customHeight="1" hidden="1" outlineLevel="1">
      <c r="A48" s="28" t="s">
        <v>95</v>
      </c>
      <c r="B48" s="29" t="s">
        <v>96</v>
      </c>
      <c r="C48" s="30">
        <f>C49</f>
        <v>3882</v>
      </c>
      <c r="D48" s="30"/>
      <c r="E48" s="30">
        <f t="shared" si="2"/>
        <v>3882</v>
      </c>
      <c r="F48" s="30">
        <f>F49</f>
        <v>970</v>
      </c>
      <c r="G48" s="30">
        <f>G49</f>
        <v>970</v>
      </c>
      <c r="H48" s="30"/>
      <c r="I48" s="30">
        <f>I49</f>
        <v>970</v>
      </c>
      <c r="J48" s="30">
        <f>J49</f>
        <v>970</v>
      </c>
      <c r="K48" s="30"/>
      <c r="L48" s="30">
        <f t="shared" si="3"/>
        <v>970</v>
      </c>
      <c r="M48" s="30">
        <f>M49</f>
        <v>972</v>
      </c>
      <c r="N48" s="30"/>
      <c r="O48" s="30">
        <f>O49</f>
        <v>972</v>
      </c>
    </row>
    <row r="49" spans="1:15" s="23" customFormat="1" ht="42.75" customHeight="1" hidden="1" outlineLevel="1">
      <c r="A49" s="28" t="s">
        <v>97</v>
      </c>
      <c r="B49" s="29" t="s">
        <v>98</v>
      </c>
      <c r="C49" s="30">
        <f>F49+G49+J49+M49</f>
        <v>3882</v>
      </c>
      <c r="D49" s="30"/>
      <c r="E49" s="30">
        <f t="shared" si="2"/>
        <v>3882</v>
      </c>
      <c r="F49" s="30">
        <v>970</v>
      </c>
      <c r="G49" s="30">
        <v>970</v>
      </c>
      <c r="H49" s="30"/>
      <c r="I49" s="30">
        <v>970</v>
      </c>
      <c r="J49" s="30">
        <v>970</v>
      </c>
      <c r="K49" s="30"/>
      <c r="L49" s="30">
        <f t="shared" si="3"/>
        <v>970</v>
      </c>
      <c r="M49" s="30">
        <v>972</v>
      </c>
      <c r="N49" s="30"/>
      <c r="O49" s="30">
        <v>972</v>
      </c>
    </row>
    <row r="50" spans="1:15" s="23" customFormat="1" ht="38.25" customHeight="1" hidden="1" outlineLevel="1">
      <c r="A50" s="28" t="s">
        <v>99</v>
      </c>
      <c r="B50" s="31" t="s">
        <v>100</v>
      </c>
      <c r="C50" s="30">
        <f>C51</f>
        <v>3588</v>
      </c>
      <c r="D50" s="30">
        <f>D51</f>
        <v>800</v>
      </c>
      <c r="E50" s="30">
        <f t="shared" si="2"/>
        <v>4388</v>
      </c>
      <c r="F50" s="30">
        <f>F51</f>
        <v>426</v>
      </c>
      <c r="G50" s="30">
        <f>G51</f>
        <v>1054</v>
      </c>
      <c r="H50" s="30"/>
      <c r="I50" s="30">
        <f>I51</f>
        <v>1054</v>
      </c>
      <c r="J50" s="30">
        <f>J51</f>
        <v>1054</v>
      </c>
      <c r="K50" s="30">
        <f>K51</f>
        <v>400</v>
      </c>
      <c r="L50" s="30">
        <f t="shared" si="3"/>
        <v>1454</v>
      </c>
      <c r="M50" s="30">
        <f>M51</f>
        <v>1054</v>
      </c>
      <c r="N50" s="30">
        <f>N51</f>
        <v>400</v>
      </c>
      <c r="O50" s="30">
        <f>O51</f>
        <v>1454</v>
      </c>
    </row>
    <row r="51" spans="1:15" s="23" customFormat="1" ht="39.75" customHeight="1" hidden="1" outlineLevel="1">
      <c r="A51" s="28" t="s">
        <v>101</v>
      </c>
      <c r="B51" s="31" t="s">
        <v>102</v>
      </c>
      <c r="C51" s="30">
        <f>C52+C53+C54</f>
        <v>3588</v>
      </c>
      <c r="D51" s="30">
        <f>D52+D53+D54</f>
        <v>800</v>
      </c>
      <c r="E51" s="30">
        <f t="shared" si="2"/>
        <v>4388</v>
      </c>
      <c r="F51" s="30">
        <f>F52+F53</f>
        <v>426</v>
      </c>
      <c r="G51" s="30">
        <f>G52+G53</f>
        <v>1054</v>
      </c>
      <c r="H51" s="30"/>
      <c r="I51" s="30">
        <f>I52+I53</f>
        <v>1054</v>
      </c>
      <c r="J51" s="30">
        <f>J52+J53+J54</f>
        <v>1054</v>
      </c>
      <c r="K51" s="30">
        <f>K52+K53+K54</f>
        <v>400</v>
      </c>
      <c r="L51" s="30">
        <f t="shared" si="3"/>
        <v>1454</v>
      </c>
      <c r="M51" s="30">
        <f>M52+M53+M54</f>
        <v>1054</v>
      </c>
      <c r="N51" s="30">
        <f>N52+N53+N54</f>
        <v>400</v>
      </c>
      <c r="O51" s="30">
        <f>O52+O53+O54</f>
        <v>1454</v>
      </c>
    </row>
    <row r="52" spans="1:15" s="23" customFormat="1" ht="46.5" customHeight="1" hidden="1" outlineLevel="1">
      <c r="A52" s="28" t="s">
        <v>103</v>
      </c>
      <c r="B52" s="31" t="s">
        <v>104</v>
      </c>
      <c r="C52" s="30">
        <f>F52+G52+J52+M52</f>
        <v>3573</v>
      </c>
      <c r="D52" s="30"/>
      <c r="E52" s="30">
        <f t="shared" si="2"/>
        <v>3573</v>
      </c>
      <c r="F52" s="30">
        <v>423</v>
      </c>
      <c r="G52" s="30">
        <v>1050</v>
      </c>
      <c r="H52" s="30"/>
      <c r="I52" s="30">
        <v>1050</v>
      </c>
      <c r="J52" s="30">
        <v>1050</v>
      </c>
      <c r="K52" s="30"/>
      <c r="L52" s="30">
        <f t="shared" si="3"/>
        <v>1050</v>
      </c>
      <c r="M52" s="30">
        <v>1050</v>
      </c>
      <c r="N52" s="30"/>
      <c r="O52" s="30">
        <v>1050</v>
      </c>
    </row>
    <row r="53" spans="1:15" s="23" customFormat="1" ht="60.75" customHeight="1" hidden="1" outlineLevel="1">
      <c r="A53" s="28" t="s">
        <v>105</v>
      </c>
      <c r="B53" s="31" t="s">
        <v>106</v>
      </c>
      <c r="C53" s="30">
        <f>F53+G53+J53+M53</f>
        <v>15</v>
      </c>
      <c r="D53" s="30"/>
      <c r="E53" s="30">
        <f t="shared" si="2"/>
        <v>15</v>
      </c>
      <c r="F53" s="30">
        <v>3</v>
      </c>
      <c r="G53" s="30">
        <v>4</v>
      </c>
      <c r="H53" s="30"/>
      <c r="I53" s="30">
        <v>4</v>
      </c>
      <c r="J53" s="30">
        <v>4</v>
      </c>
      <c r="K53" s="30"/>
      <c r="L53" s="30">
        <f t="shared" si="3"/>
        <v>4</v>
      </c>
      <c r="M53" s="30">
        <v>4</v>
      </c>
      <c r="N53" s="30"/>
      <c r="O53" s="30">
        <v>4</v>
      </c>
    </row>
    <row r="54" spans="1:15" s="23" customFormat="1" ht="54" customHeight="1" hidden="1" outlineLevel="1">
      <c r="A54" s="28" t="s">
        <v>251</v>
      </c>
      <c r="B54" s="31" t="s">
        <v>248</v>
      </c>
      <c r="C54" s="30">
        <f>F54+G54+J54+M54</f>
        <v>0</v>
      </c>
      <c r="D54" s="30">
        <f>K54+N54</f>
        <v>800</v>
      </c>
      <c r="E54" s="30">
        <f t="shared" si="2"/>
        <v>800</v>
      </c>
      <c r="F54" s="30"/>
      <c r="G54" s="30"/>
      <c r="H54" s="30"/>
      <c r="I54" s="30"/>
      <c r="J54" s="30"/>
      <c r="K54" s="30">
        <v>400</v>
      </c>
      <c r="L54" s="30">
        <f t="shared" si="3"/>
        <v>400</v>
      </c>
      <c r="M54" s="30"/>
      <c r="N54" s="30">
        <v>400</v>
      </c>
      <c r="O54" s="30">
        <f>M54+N54</f>
        <v>400</v>
      </c>
    </row>
    <row r="55" spans="1:15" s="23" customFormat="1" ht="25.5" customHeight="1" hidden="1" collapsed="1">
      <c r="A55" s="28" t="s">
        <v>107</v>
      </c>
      <c r="B55" s="31" t="s">
        <v>108</v>
      </c>
      <c r="C55" s="30">
        <f>C56</f>
        <v>5876</v>
      </c>
      <c r="D55" s="30">
        <f>D56</f>
        <v>0</v>
      </c>
      <c r="E55" s="30">
        <f t="shared" si="2"/>
        <v>5876</v>
      </c>
      <c r="F55" s="30">
        <f>F56</f>
        <v>1253</v>
      </c>
      <c r="G55" s="30">
        <f>G56</f>
        <v>2444</v>
      </c>
      <c r="H55" s="30"/>
      <c r="I55" s="30">
        <f>I56</f>
        <v>2444</v>
      </c>
      <c r="J55" s="30">
        <f>J56</f>
        <v>1014</v>
      </c>
      <c r="K55" s="30"/>
      <c r="L55" s="30">
        <f t="shared" si="3"/>
        <v>1014</v>
      </c>
      <c r="M55" s="30">
        <f>M56</f>
        <v>1165</v>
      </c>
      <c r="N55" s="30">
        <f>N56</f>
        <v>0</v>
      </c>
      <c r="O55" s="30">
        <f>O56</f>
        <v>1165</v>
      </c>
    </row>
    <row r="56" spans="1:15" s="23" customFormat="1" ht="30" customHeight="1" hidden="1">
      <c r="A56" s="28" t="s">
        <v>109</v>
      </c>
      <c r="B56" s="31" t="s">
        <v>110</v>
      </c>
      <c r="C56" s="30">
        <f>F56+G56+J56+M56</f>
        <v>5876</v>
      </c>
      <c r="D56" s="30">
        <f>K56+N56</f>
        <v>0</v>
      </c>
      <c r="E56" s="30">
        <f t="shared" si="2"/>
        <v>5876</v>
      </c>
      <c r="F56" s="30">
        <v>1253</v>
      </c>
      <c r="G56" s="30">
        <v>2444</v>
      </c>
      <c r="H56" s="30"/>
      <c r="I56" s="30">
        <v>2444</v>
      </c>
      <c r="J56" s="30">
        <v>1014</v>
      </c>
      <c r="K56" s="30"/>
      <c r="L56" s="30">
        <f t="shared" si="3"/>
        <v>1014</v>
      </c>
      <c r="M56" s="30">
        <v>1165</v>
      </c>
      <c r="N56" s="30"/>
      <c r="O56" s="30">
        <f>M56+N56</f>
        <v>1165</v>
      </c>
    </row>
    <row r="57" spans="1:15" s="23" customFormat="1" ht="19.5" customHeight="1" hidden="1" outlineLevel="1">
      <c r="A57" s="28" t="s">
        <v>111</v>
      </c>
      <c r="B57" s="31" t="s">
        <v>112</v>
      </c>
      <c r="C57" s="30">
        <f>C58</f>
        <v>26</v>
      </c>
      <c r="D57" s="30"/>
      <c r="E57" s="30">
        <f t="shared" si="2"/>
        <v>26</v>
      </c>
      <c r="F57" s="30">
        <f>F58</f>
        <v>10</v>
      </c>
      <c r="G57" s="30">
        <f>G58</f>
        <v>7</v>
      </c>
      <c r="H57" s="30"/>
      <c r="I57" s="30">
        <f>I58</f>
        <v>7</v>
      </c>
      <c r="J57" s="30">
        <f>J58</f>
        <v>5</v>
      </c>
      <c r="K57" s="30"/>
      <c r="L57" s="30">
        <f t="shared" si="3"/>
        <v>5</v>
      </c>
      <c r="M57" s="30">
        <f>M58</f>
        <v>4</v>
      </c>
      <c r="N57" s="30"/>
      <c r="O57" s="30">
        <f>O58</f>
        <v>4</v>
      </c>
    </row>
    <row r="58" spans="1:15" s="23" customFormat="1" ht="21" customHeight="1" hidden="1" outlineLevel="1">
      <c r="A58" s="28" t="s">
        <v>113</v>
      </c>
      <c r="B58" s="31" t="s">
        <v>114</v>
      </c>
      <c r="C58" s="30">
        <f>F58+G58+J58+M58</f>
        <v>26</v>
      </c>
      <c r="D58" s="30"/>
      <c r="E58" s="30">
        <f t="shared" si="2"/>
        <v>26</v>
      </c>
      <c r="F58" s="30">
        <v>10</v>
      </c>
      <c r="G58" s="30">
        <v>7</v>
      </c>
      <c r="H58" s="30"/>
      <c r="I58" s="30">
        <v>7</v>
      </c>
      <c r="J58" s="30">
        <v>5</v>
      </c>
      <c r="K58" s="30"/>
      <c r="L58" s="30">
        <f t="shared" si="3"/>
        <v>5</v>
      </c>
      <c r="M58" s="30">
        <v>4</v>
      </c>
      <c r="N58" s="30"/>
      <c r="O58" s="30">
        <v>4</v>
      </c>
    </row>
    <row r="59" spans="1:15" s="23" customFormat="1" ht="21.75" customHeight="1" hidden="1" outlineLevel="1">
      <c r="A59" s="28" t="s">
        <v>115</v>
      </c>
      <c r="B59" s="29" t="s">
        <v>116</v>
      </c>
      <c r="C59" s="30">
        <f>C60+C61+C62+C63+C64+C65+C66+C67+C68</f>
        <v>6694</v>
      </c>
      <c r="D59" s="30"/>
      <c r="E59" s="30">
        <f t="shared" si="2"/>
        <v>6694</v>
      </c>
      <c r="F59" s="30">
        <f>F60+F61+F62+F63+F64+F65+F66+F67+F68</f>
        <v>1478</v>
      </c>
      <c r="G59" s="30">
        <f>G60+G61+G62+G63+G64+G65+G66+G67+G68</f>
        <v>1618</v>
      </c>
      <c r="H59" s="30"/>
      <c r="I59" s="30">
        <f>I60+I61+I62+I63+I64+I65+I66+I67+I68</f>
        <v>1618</v>
      </c>
      <c r="J59" s="30">
        <f>J60+J61+J62+J63+J64+J65+J66+J67+J68</f>
        <v>1673</v>
      </c>
      <c r="K59" s="30"/>
      <c r="L59" s="30">
        <f t="shared" si="3"/>
        <v>1673</v>
      </c>
      <c r="M59" s="30">
        <f>M60+M61+M62+M63+M64+M65+M66+M67+M68</f>
        <v>1925</v>
      </c>
      <c r="N59" s="30"/>
      <c r="O59" s="30">
        <f>O60+O61+O62+O63+O64+O65+O66+O67+O68</f>
        <v>1925</v>
      </c>
    </row>
    <row r="60" spans="1:15" s="23" customFormat="1" ht="21" customHeight="1" hidden="1" outlineLevel="1">
      <c r="A60" s="28" t="s">
        <v>117</v>
      </c>
      <c r="B60" s="31" t="s">
        <v>118</v>
      </c>
      <c r="C60" s="30">
        <f aca="true" t="shared" si="5" ref="C60:C71">F60+G60+J60+M60</f>
        <v>100</v>
      </c>
      <c r="D60" s="30"/>
      <c r="E60" s="30">
        <f t="shared" si="2"/>
        <v>100</v>
      </c>
      <c r="F60" s="30">
        <v>25</v>
      </c>
      <c r="G60" s="30">
        <v>25</v>
      </c>
      <c r="H60" s="30"/>
      <c r="I60" s="30">
        <v>25</v>
      </c>
      <c r="J60" s="30">
        <v>25</v>
      </c>
      <c r="K60" s="30"/>
      <c r="L60" s="30">
        <f t="shared" si="3"/>
        <v>25</v>
      </c>
      <c r="M60" s="30">
        <v>25</v>
      </c>
      <c r="N60" s="30"/>
      <c r="O60" s="30">
        <v>25</v>
      </c>
    </row>
    <row r="61" spans="1:15" s="23" customFormat="1" ht="19.5" customHeight="1" hidden="1" outlineLevel="1">
      <c r="A61" s="28" t="s">
        <v>119</v>
      </c>
      <c r="B61" s="31" t="s">
        <v>120</v>
      </c>
      <c r="C61" s="30">
        <f t="shared" si="5"/>
        <v>150</v>
      </c>
      <c r="D61" s="30"/>
      <c r="E61" s="30">
        <f t="shared" si="2"/>
        <v>150</v>
      </c>
      <c r="F61" s="30">
        <v>37</v>
      </c>
      <c r="G61" s="30">
        <v>37</v>
      </c>
      <c r="H61" s="30"/>
      <c r="I61" s="30">
        <v>37</v>
      </c>
      <c r="J61" s="30">
        <v>38</v>
      </c>
      <c r="K61" s="30"/>
      <c r="L61" s="30">
        <f t="shared" si="3"/>
        <v>38</v>
      </c>
      <c r="M61" s="30">
        <v>38</v>
      </c>
      <c r="N61" s="30"/>
      <c r="O61" s="30">
        <v>38</v>
      </c>
    </row>
    <row r="62" spans="1:15" s="23" customFormat="1" ht="21.75" customHeight="1" hidden="1" outlineLevel="1">
      <c r="A62" s="28" t="s">
        <v>121</v>
      </c>
      <c r="B62" s="31" t="s">
        <v>122</v>
      </c>
      <c r="C62" s="30">
        <f t="shared" si="5"/>
        <v>150</v>
      </c>
      <c r="D62" s="30"/>
      <c r="E62" s="30">
        <f t="shared" si="2"/>
        <v>150</v>
      </c>
      <c r="F62" s="30">
        <v>37</v>
      </c>
      <c r="G62" s="30">
        <v>37</v>
      </c>
      <c r="H62" s="30"/>
      <c r="I62" s="30">
        <v>37</v>
      </c>
      <c r="J62" s="30">
        <v>38</v>
      </c>
      <c r="K62" s="30"/>
      <c r="L62" s="30">
        <f t="shared" si="3"/>
        <v>38</v>
      </c>
      <c r="M62" s="30">
        <v>38</v>
      </c>
      <c r="N62" s="30"/>
      <c r="O62" s="30">
        <v>38</v>
      </c>
    </row>
    <row r="63" spans="1:15" s="23" customFormat="1" ht="22.5" customHeight="1" hidden="1" outlineLevel="1">
      <c r="A63" s="28" t="s">
        <v>123</v>
      </c>
      <c r="B63" s="31" t="s">
        <v>124</v>
      </c>
      <c r="C63" s="30">
        <f t="shared" si="5"/>
        <v>403</v>
      </c>
      <c r="D63" s="30"/>
      <c r="E63" s="30">
        <f t="shared" si="2"/>
        <v>403</v>
      </c>
      <c r="F63" s="30">
        <v>100</v>
      </c>
      <c r="G63" s="30">
        <v>100</v>
      </c>
      <c r="H63" s="30"/>
      <c r="I63" s="30">
        <v>100</v>
      </c>
      <c r="J63" s="30">
        <v>100</v>
      </c>
      <c r="K63" s="30"/>
      <c r="L63" s="30">
        <f t="shared" si="3"/>
        <v>100</v>
      </c>
      <c r="M63" s="30">
        <v>103</v>
      </c>
      <c r="N63" s="30"/>
      <c r="O63" s="30">
        <v>103</v>
      </c>
    </row>
    <row r="64" spans="1:15" s="23" customFormat="1" ht="22.5" customHeight="1" hidden="1" outlineLevel="1">
      <c r="A64" s="28" t="s">
        <v>125</v>
      </c>
      <c r="B64" s="31" t="s">
        <v>126</v>
      </c>
      <c r="C64" s="30">
        <f t="shared" si="5"/>
        <v>30</v>
      </c>
      <c r="D64" s="30"/>
      <c r="E64" s="30">
        <f t="shared" si="2"/>
        <v>30</v>
      </c>
      <c r="F64" s="30">
        <v>7</v>
      </c>
      <c r="G64" s="30">
        <v>7</v>
      </c>
      <c r="H64" s="30"/>
      <c r="I64" s="30">
        <v>7</v>
      </c>
      <c r="J64" s="30">
        <v>8</v>
      </c>
      <c r="K64" s="30"/>
      <c r="L64" s="30">
        <f t="shared" si="3"/>
        <v>8</v>
      </c>
      <c r="M64" s="30">
        <v>8</v>
      </c>
      <c r="N64" s="30"/>
      <c r="O64" s="30">
        <v>8</v>
      </c>
    </row>
    <row r="65" spans="1:15" s="23" customFormat="1" ht="23.25" customHeight="1" hidden="1" outlineLevel="1">
      <c r="A65" s="28" t="s">
        <v>127</v>
      </c>
      <c r="B65" s="31" t="s">
        <v>128</v>
      </c>
      <c r="C65" s="30">
        <f t="shared" si="5"/>
        <v>30</v>
      </c>
      <c r="D65" s="30"/>
      <c r="E65" s="30">
        <f t="shared" si="2"/>
        <v>30</v>
      </c>
      <c r="F65" s="30">
        <v>7</v>
      </c>
      <c r="G65" s="30">
        <v>7</v>
      </c>
      <c r="H65" s="30"/>
      <c r="I65" s="30">
        <v>7</v>
      </c>
      <c r="J65" s="30">
        <v>8</v>
      </c>
      <c r="K65" s="30"/>
      <c r="L65" s="30">
        <f t="shared" si="3"/>
        <v>8</v>
      </c>
      <c r="M65" s="30">
        <v>8</v>
      </c>
      <c r="N65" s="30"/>
      <c r="O65" s="30">
        <v>8</v>
      </c>
    </row>
    <row r="66" spans="1:15" s="23" customFormat="1" ht="24" customHeight="1" hidden="1" outlineLevel="1">
      <c r="A66" s="28" t="s">
        <v>129</v>
      </c>
      <c r="B66" s="31" t="s">
        <v>130</v>
      </c>
      <c r="C66" s="30">
        <f t="shared" si="5"/>
        <v>72</v>
      </c>
      <c r="D66" s="30"/>
      <c r="E66" s="30">
        <f t="shared" si="2"/>
        <v>72</v>
      </c>
      <c r="F66" s="30">
        <v>18</v>
      </c>
      <c r="G66" s="30">
        <v>18</v>
      </c>
      <c r="H66" s="30"/>
      <c r="I66" s="30">
        <v>18</v>
      </c>
      <c r="J66" s="30">
        <v>18</v>
      </c>
      <c r="K66" s="30"/>
      <c r="L66" s="30">
        <f t="shared" si="3"/>
        <v>18</v>
      </c>
      <c r="M66" s="30">
        <v>18</v>
      </c>
      <c r="N66" s="30"/>
      <c r="O66" s="30">
        <v>18</v>
      </c>
    </row>
    <row r="67" spans="1:15" s="23" customFormat="1" ht="22.5" customHeight="1" hidden="1" outlineLevel="1">
      <c r="A67" s="28" t="s">
        <v>131</v>
      </c>
      <c r="B67" s="31" t="s">
        <v>132</v>
      </c>
      <c r="C67" s="30">
        <f t="shared" si="5"/>
        <v>4629</v>
      </c>
      <c r="D67" s="30"/>
      <c r="E67" s="30">
        <f t="shared" si="2"/>
        <v>4629</v>
      </c>
      <c r="F67" s="30">
        <v>970</v>
      </c>
      <c r="G67" s="30">
        <v>1110</v>
      </c>
      <c r="H67" s="30"/>
      <c r="I67" s="30">
        <v>1110</v>
      </c>
      <c r="J67" s="30">
        <v>1150</v>
      </c>
      <c r="K67" s="30"/>
      <c r="L67" s="30">
        <f t="shared" si="3"/>
        <v>1150</v>
      </c>
      <c r="M67" s="30">
        <v>1399</v>
      </c>
      <c r="N67" s="30"/>
      <c r="O67" s="30">
        <v>1399</v>
      </c>
    </row>
    <row r="68" spans="1:15" s="23" customFormat="1" ht="20.25" customHeight="1" hidden="1" outlineLevel="1">
      <c r="A68" s="28" t="s">
        <v>133</v>
      </c>
      <c r="B68" s="31" t="s">
        <v>134</v>
      </c>
      <c r="C68" s="30">
        <f t="shared" si="5"/>
        <v>1130</v>
      </c>
      <c r="D68" s="30"/>
      <c r="E68" s="30">
        <f t="shared" si="2"/>
        <v>1130</v>
      </c>
      <c r="F68" s="30">
        <f>F69+F70+F71</f>
        <v>277</v>
      </c>
      <c r="G68" s="30">
        <f>G69+G70+G71</f>
        <v>277</v>
      </c>
      <c r="H68" s="30"/>
      <c r="I68" s="30">
        <f>I69+I70+I71</f>
        <v>277</v>
      </c>
      <c r="J68" s="30">
        <f>J69+J70+J71</f>
        <v>288</v>
      </c>
      <c r="K68" s="30"/>
      <c r="L68" s="30">
        <f t="shared" si="3"/>
        <v>288</v>
      </c>
      <c r="M68" s="30">
        <v>288</v>
      </c>
      <c r="N68" s="30"/>
      <c r="O68" s="30">
        <v>288</v>
      </c>
    </row>
    <row r="69" spans="1:15" s="23" customFormat="1" ht="18" customHeight="1" hidden="1" outlineLevel="1">
      <c r="A69" s="28" t="s">
        <v>135</v>
      </c>
      <c r="B69" s="31" t="s">
        <v>136</v>
      </c>
      <c r="C69" s="30">
        <f t="shared" si="5"/>
        <v>800</v>
      </c>
      <c r="D69" s="30"/>
      <c r="E69" s="30">
        <f t="shared" si="2"/>
        <v>800</v>
      </c>
      <c r="F69" s="30">
        <v>200</v>
      </c>
      <c r="G69" s="30">
        <v>200</v>
      </c>
      <c r="H69" s="30"/>
      <c r="I69" s="30">
        <v>200</v>
      </c>
      <c r="J69" s="30">
        <v>200</v>
      </c>
      <c r="K69" s="30"/>
      <c r="L69" s="30">
        <f t="shared" si="3"/>
        <v>200</v>
      </c>
      <c r="M69" s="30">
        <v>200</v>
      </c>
      <c r="N69" s="30"/>
      <c r="O69" s="30">
        <v>200</v>
      </c>
    </row>
    <row r="70" spans="1:15" s="23" customFormat="1" ht="15.75" customHeight="1" hidden="1" outlineLevel="1">
      <c r="A70" s="28" t="s">
        <v>137</v>
      </c>
      <c r="B70" s="31" t="s">
        <v>138</v>
      </c>
      <c r="C70" s="30">
        <f t="shared" si="5"/>
        <v>300</v>
      </c>
      <c r="D70" s="30"/>
      <c r="E70" s="30">
        <f t="shared" si="2"/>
        <v>300</v>
      </c>
      <c r="F70" s="30">
        <v>70</v>
      </c>
      <c r="G70" s="30">
        <v>70</v>
      </c>
      <c r="H70" s="30"/>
      <c r="I70" s="30">
        <v>70</v>
      </c>
      <c r="J70" s="30">
        <v>80</v>
      </c>
      <c r="K70" s="30"/>
      <c r="L70" s="30">
        <f t="shared" si="3"/>
        <v>80</v>
      </c>
      <c r="M70" s="30">
        <v>80</v>
      </c>
      <c r="N70" s="30"/>
      <c r="O70" s="30">
        <v>80</v>
      </c>
    </row>
    <row r="71" spans="1:15" s="23" customFormat="1" ht="16.5" customHeight="1" hidden="1" outlineLevel="1">
      <c r="A71" s="28" t="s">
        <v>139</v>
      </c>
      <c r="B71" s="31" t="s">
        <v>140</v>
      </c>
      <c r="C71" s="30">
        <f t="shared" si="5"/>
        <v>30</v>
      </c>
      <c r="D71" s="30"/>
      <c r="E71" s="30">
        <f t="shared" si="2"/>
        <v>30</v>
      </c>
      <c r="F71" s="30">
        <v>7</v>
      </c>
      <c r="G71" s="30">
        <v>7</v>
      </c>
      <c r="H71" s="30"/>
      <c r="I71" s="30">
        <v>7</v>
      </c>
      <c r="J71" s="30">
        <v>8</v>
      </c>
      <c r="K71" s="30"/>
      <c r="L71" s="30">
        <f t="shared" si="3"/>
        <v>8</v>
      </c>
      <c r="M71" s="30">
        <v>8</v>
      </c>
      <c r="N71" s="30"/>
      <c r="O71" s="30">
        <v>8</v>
      </c>
    </row>
    <row r="72" spans="1:15" s="23" customFormat="1" ht="16.5" customHeight="1" hidden="1" outlineLevel="1" collapsed="1">
      <c r="A72" s="28" t="s">
        <v>141</v>
      </c>
      <c r="B72" s="31" t="s">
        <v>142</v>
      </c>
      <c r="C72" s="30">
        <f>C73</f>
        <v>3.42</v>
      </c>
      <c r="D72" s="30">
        <f>D73</f>
        <v>0</v>
      </c>
      <c r="E72" s="30">
        <f t="shared" si="2"/>
        <v>3.42</v>
      </c>
      <c r="F72" s="30"/>
      <c r="G72" s="30">
        <f>G73</f>
        <v>3.42</v>
      </c>
      <c r="H72" s="30"/>
      <c r="I72" s="30">
        <f>G72+H72</f>
        <v>3.42</v>
      </c>
      <c r="J72" s="30"/>
      <c r="K72" s="30"/>
      <c r="L72" s="30">
        <f t="shared" si="3"/>
        <v>0</v>
      </c>
      <c r="M72" s="30"/>
      <c r="N72" s="30"/>
      <c r="O72" s="30"/>
    </row>
    <row r="73" spans="1:15" s="23" customFormat="1" ht="17.25" customHeight="1" hidden="1" outlineLevel="1">
      <c r="A73" s="28" t="s">
        <v>143</v>
      </c>
      <c r="B73" s="31" t="s">
        <v>144</v>
      </c>
      <c r="C73" s="30">
        <v>3.42</v>
      </c>
      <c r="D73" s="30">
        <f>K73</f>
        <v>0</v>
      </c>
      <c r="E73" s="30">
        <f>C73+D73</f>
        <v>3.42</v>
      </c>
      <c r="F73" s="30"/>
      <c r="G73" s="30">
        <v>3.42</v>
      </c>
      <c r="H73" s="30"/>
      <c r="I73" s="30">
        <f>G73+H73</f>
        <v>3.42</v>
      </c>
      <c r="J73" s="30"/>
      <c r="K73" s="30"/>
      <c r="L73" s="30">
        <f>J73+K73</f>
        <v>0</v>
      </c>
      <c r="M73" s="30"/>
      <c r="N73" s="30"/>
      <c r="O73" s="30"/>
    </row>
    <row r="74" spans="1:15" s="27" customFormat="1" ht="21.75" customHeight="1" collapsed="1">
      <c r="A74" s="24" t="s">
        <v>145</v>
      </c>
      <c r="B74" s="25" t="s">
        <v>146</v>
      </c>
      <c r="C74" s="26">
        <f>F74+G74+J74+M74</f>
        <v>1558883.31</v>
      </c>
      <c r="D74" s="26">
        <f>D76+D81+D105</f>
        <v>34846.200000000004</v>
      </c>
      <c r="E74" s="26">
        <f>C74+D74</f>
        <v>1593729.51</v>
      </c>
      <c r="F74" s="26">
        <f aca="true" t="shared" si="6" ref="F74:K74">F76+F81+F105</f>
        <v>440825.4</v>
      </c>
      <c r="G74" s="26">
        <f t="shared" si="6"/>
        <v>465993.31000000006</v>
      </c>
      <c r="H74" s="26">
        <f t="shared" si="6"/>
        <v>-2488.4</v>
      </c>
      <c r="I74" s="26">
        <f t="shared" si="6"/>
        <v>463504.91000000003</v>
      </c>
      <c r="J74" s="26">
        <f t="shared" si="6"/>
        <v>320473.2</v>
      </c>
      <c r="K74" s="26">
        <f t="shared" si="6"/>
        <v>40248.600000000006</v>
      </c>
      <c r="L74" s="26">
        <f>J74+K74</f>
        <v>360721.80000000005</v>
      </c>
      <c r="M74" s="26">
        <f>M76+M81+M105</f>
        <v>331591.4</v>
      </c>
      <c r="N74" s="26">
        <f>N76+N81+N105</f>
        <v>-2914</v>
      </c>
      <c r="O74" s="26">
        <f>M74+N74</f>
        <v>328677.4</v>
      </c>
    </row>
    <row r="75" spans="1:15" s="27" customFormat="1" ht="12">
      <c r="A75" s="24"/>
      <c r="B75" s="29" t="s">
        <v>147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23" customFormat="1" ht="33" customHeight="1">
      <c r="A76" s="28" t="s">
        <v>148</v>
      </c>
      <c r="B76" s="31" t="s">
        <v>149</v>
      </c>
      <c r="C76" s="30">
        <f>C77+C78+C79+C80</f>
        <v>881347</v>
      </c>
      <c r="D76" s="30">
        <f>D79</f>
        <v>36041.3</v>
      </c>
      <c r="E76" s="30">
        <f aca="true" t="shared" si="7" ref="E76:E91">C76+D76</f>
        <v>917388.3</v>
      </c>
      <c r="F76" s="30">
        <f>F77+F78+F80</f>
        <v>281121</v>
      </c>
      <c r="G76" s="30">
        <f>G77+G78+G79+G80</f>
        <v>264881</v>
      </c>
      <c r="H76" s="30"/>
      <c r="I76" s="30">
        <f>I77+I78+I79+I80</f>
        <v>264881</v>
      </c>
      <c r="J76" s="30">
        <f>J77+J78+J80</f>
        <v>171667</v>
      </c>
      <c r="K76" s="30">
        <f>K79</f>
        <v>36041.3</v>
      </c>
      <c r="L76" s="30">
        <f aca="true" t="shared" si="8" ref="L76:L87">J76+K76</f>
        <v>207708.3</v>
      </c>
      <c r="M76" s="30">
        <f>M77+M78+M80</f>
        <v>163678</v>
      </c>
      <c r="N76" s="30">
        <f>N79</f>
        <v>0</v>
      </c>
      <c r="O76" s="30">
        <f aca="true" t="shared" si="9" ref="O76:O87">M76+N76</f>
        <v>163678</v>
      </c>
    </row>
    <row r="77" spans="1:15" s="23" customFormat="1" ht="46.5" customHeight="1">
      <c r="A77" s="28" t="s">
        <v>150</v>
      </c>
      <c r="B77" s="31" t="s">
        <v>151</v>
      </c>
      <c r="C77" s="30">
        <f>F77+G77+J77+M77</f>
        <v>798930</v>
      </c>
      <c r="D77" s="30"/>
      <c r="E77" s="30">
        <f t="shared" si="7"/>
        <v>798930</v>
      </c>
      <c r="F77" s="30">
        <f>199732+66312</f>
        <v>266044</v>
      </c>
      <c r="G77" s="30">
        <f>199733+27962</f>
        <v>227695</v>
      </c>
      <c r="H77" s="30"/>
      <c r="I77" s="30">
        <f>199733+27962</f>
        <v>227695</v>
      </c>
      <c r="J77" s="30">
        <f>199732-43142</f>
        <v>156590</v>
      </c>
      <c r="K77" s="30"/>
      <c r="L77" s="30">
        <f t="shared" si="8"/>
        <v>156590</v>
      </c>
      <c r="M77" s="30">
        <v>148601</v>
      </c>
      <c r="N77" s="30"/>
      <c r="O77" s="30">
        <f t="shared" si="9"/>
        <v>148601</v>
      </c>
    </row>
    <row r="78" spans="1:15" s="23" customFormat="1" ht="74.25" customHeight="1">
      <c r="A78" s="28" t="s">
        <v>152</v>
      </c>
      <c r="B78" s="31" t="s">
        <v>153</v>
      </c>
      <c r="C78" s="30">
        <f>F78+G78+J78+M78</f>
        <v>31059</v>
      </c>
      <c r="D78" s="30"/>
      <c r="E78" s="30">
        <f t="shared" si="7"/>
        <v>31059</v>
      </c>
      <c r="F78" s="30">
        <v>7765</v>
      </c>
      <c r="G78" s="30">
        <v>7765</v>
      </c>
      <c r="H78" s="30"/>
      <c r="I78" s="30">
        <v>7765</v>
      </c>
      <c r="J78" s="30">
        <v>7765</v>
      </c>
      <c r="K78" s="30"/>
      <c r="L78" s="30">
        <f t="shared" si="8"/>
        <v>7765</v>
      </c>
      <c r="M78" s="30">
        <v>7764</v>
      </c>
      <c r="N78" s="30"/>
      <c r="O78" s="30">
        <f t="shared" si="9"/>
        <v>7764</v>
      </c>
    </row>
    <row r="79" spans="1:15" s="23" customFormat="1" ht="39" customHeight="1">
      <c r="A79" s="28" t="s">
        <v>154</v>
      </c>
      <c r="B79" s="31" t="s">
        <v>155</v>
      </c>
      <c r="C79" s="30">
        <f>F79+I79+J79+M79</f>
        <v>22109</v>
      </c>
      <c r="D79" s="30">
        <f>H79+K79+N79</f>
        <v>36041.3</v>
      </c>
      <c r="E79" s="30">
        <f t="shared" si="7"/>
        <v>58150.3</v>
      </c>
      <c r="F79" s="30">
        <v>0</v>
      </c>
      <c r="G79" s="30">
        <v>22109</v>
      </c>
      <c r="H79" s="30"/>
      <c r="I79" s="30">
        <v>22109</v>
      </c>
      <c r="J79" s="30">
        <v>0</v>
      </c>
      <c r="K79" s="30">
        <f>36041.3</f>
        <v>36041.3</v>
      </c>
      <c r="L79" s="30">
        <f t="shared" si="8"/>
        <v>36041.3</v>
      </c>
      <c r="M79" s="30">
        <v>0</v>
      </c>
      <c r="N79" s="30"/>
      <c r="O79" s="30">
        <f t="shared" si="9"/>
        <v>0</v>
      </c>
    </row>
    <row r="80" spans="1:15" s="23" customFormat="1" ht="39.75" customHeight="1" hidden="1" outlineLevel="1">
      <c r="A80" s="28" t="s">
        <v>156</v>
      </c>
      <c r="B80" s="31" t="s">
        <v>157</v>
      </c>
      <c r="C80" s="30">
        <f aca="true" t="shared" si="10" ref="C80:C91">F80+G80+J80+M80</f>
        <v>29249</v>
      </c>
      <c r="D80" s="30"/>
      <c r="E80" s="30">
        <f t="shared" si="7"/>
        <v>29249</v>
      </c>
      <c r="F80" s="30">
        <v>7312</v>
      </c>
      <c r="G80" s="30">
        <v>7312</v>
      </c>
      <c r="H80" s="30"/>
      <c r="I80" s="30">
        <v>7312</v>
      </c>
      <c r="J80" s="30">
        <v>7312</v>
      </c>
      <c r="K80" s="30"/>
      <c r="L80" s="30">
        <f t="shared" si="8"/>
        <v>7312</v>
      </c>
      <c r="M80" s="30">
        <v>7313</v>
      </c>
      <c r="N80" s="30"/>
      <c r="O80" s="30">
        <f t="shared" si="9"/>
        <v>7313</v>
      </c>
    </row>
    <row r="81" spans="1:15" s="23" customFormat="1" ht="35.25" customHeight="1" collapsed="1">
      <c r="A81" s="28" t="s">
        <v>158</v>
      </c>
      <c r="B81" s="31" t="s">
        <v>159</v>
      </c>
      <c r="C81" s="30">
        <f t="shared" si="10"/>
        <v>653793.41</v>
      </c>
      <c r="D81" s="30">
        <f>D82+D83+D84</f>
        <v>1620.7999999999997</v>
      </c>
      <c r="E81" s="30">
        <f t="shared" si="7"/>
        <v>655414.2100000001</v>
      </c>
      <c r="F81" s="30">
        <f>F82+F83+F84</f>
        <v>159704.4</v>
      </c>
      <c r="G81" s="30">
        <f>G82+G83+G84</f>
        <v>198623.91</v>
      </c>
      <c r="H81" s="30">
        <f>H84</f>
        <v>0</v>
      </c>
      <c r="I81" s="30">
        <f>I82+I83+I84</f>
        <v>198623.91</v>
      </c>
      <c r="J81" s="30">
        <f>J82+J83+J84</f>
        <v>130111.7</v>
      </c>
      <c r="K81" s="30">
        <f>K82+K83+K84</f>
        <v>1974.7999999999997</v>
      </c>
      <c r="L81" s="30">
        <f t="shared" si="8"/>
        <v>132086.5</v>
      </c>
      <c r="M81" s="30">
        <f>M82+M83+M84</f>
        <v>165353.40000000002</v>
      </c>
      <c r="N81" s="30">
        <f>N84</f>
        <v>-354</v>
      </c>
      <c r="O81" s="30">
        <f t="shared" si="9"/>
        <v>164999.40000000002</v>
      </c>
    </row>
    <row r="82" spans="1:15" s="23" customFormat="1" ht="42" customHeight="1" hidden="1" outlineLevel="1">
      <c r="A82" s="28" t="s">
        <v>160</v>
      </c>
      <c r="B82" s="31" t="s">
        <v>161</v>
      </c>
      <c r="C82" s="30">
        <f t="shared" si="10"/>
        <v>347909</v>
      </c>
      <c r="D82" s="30"/>
      <c r="E82" s="30">
        <f t="shared" si="7"/>
        <v>347909</v>
      </c>
      <c r="F82" s="30">
        <v>78975</v>
      </c>
      <c r="G82" s="30">
        <v>96023</v>
      </c>
      <c r="H82" s="30"/>
      <c r="I82" s="30">
        <f>86977+9046</f>
        <v>96023</v>
      </c>
      <c r="J82" s="30">
        <f>86977+3827</f>
        <v>90804</v>
      </c>
      <c r="K82" s="30"/>
      <c r="L82" s="30">
        <f t="shared" si="8"/>
        <v>90804</v>
      </c>
      <c r="M82" s="30">
        <v>82107</v>
      </c>
      <c r="N82" s="30"/>
      <c r="O82" s="30">
        <f t="shared" si="9"/>
        <v>82107</v>
      </c>
    </row>
    <row r="83" spans="1:15" s="23" customFormat="1" ht="42.75" customHeight="1" hidden="1" outlineLevel="1">
      <c r="A83" s="28" t="s">
        <v>162</v>
      </c>
      <c r="B83" s="31" t="s">
        <v>163</v>
      </c>
      <c r="C83" s="30">
        <f t="shared" si="10"/>
        <v>1233</v>
      </c>
      <c r="D83" s="30"/>
      <c r="E83" s="30">
        <f t="shared" si="7"/>
        <v>1233</v>
      </c>
      <c r="F83" s="30">
        <v>280</v>
      </c>
      <c r="G83" s="30">
        <v>340</v>
      </c>
      <c r="H83" s="30"/>
      <c r="I83" s="30">
        <v>340</v>
      </c>
      <c r="J83" s="30">
        <v>322</v>
      </c>
      <c r="K83" s="30"/>
      <c r="L83" s="30">
        <f t="shared" si="8"/>
        <v>322</v>
      </c>
      <c r="M83" s="30">
        <v>291</v>
      </c>
      <c r="N83" s="30"/>
      <c r="O83" s="30">
        <f t="shared" si="9"/>
        <v>291</v>
      </c>
    </row>
    <row r="84" spans="1:15" s="23" customFormat="1" ht="43.5" customHeight="1" hidden="1" collapsed="1">
      <c r="A84" s="28" t="s">
        <v>164</v>
      </c>
      <c r="B84" s="31" t="s">
        <v>165</v>
      </c>
      <c r="C84" s="30">
        <f t="shared" si="10"/>
        <v>304651.41000000003</v>
      </c>
      <c r="D84" s="30">
        <f>D90+D91+D96+D97+D98+D99+D100+D101+D102+D103+D104</f>
        <v>1620.7999999999997</v>
      </c>
      <c r="E84" s="30">
        <f t="shared" si="7"/>
        <v>306272.21</v>
      </c>
      <c r="F84" s="30">
        <f>F85+F91+F96+F97+F98+F100+F101+F102+F103</f>
        <v>80449.4</v>
      </c>
      <c r="G84" s="30">
        <f>G85+G91+G96+G97+G98+G100+G101+G102</f>
        <v>102260.91</v>
      </c>
      <c r="H84" s="30"/>
      <c r="I84" s="30">
        <v>102260.91</v>
      </c>
      <c r="J84" s="30">
        <f>J85+J91+J96+J97+J98+J100+J101+J102+J103+J104</f>
        <v>38985.7</v>
      </c>
      <c r="K84" s="30">
        <f>K90+K91+K96+K97+K98+K99+K100+K101+K102+K103+K104</f>
        <v>1974.7999999999997</v>
      </c>
      <c r="L84" s="30">
        <f t="shared" si="8"/>
        <v>40960.5</v>
      </c>
      <c r="M84" s="30">
        <f>M85+M91+M96+M97+M98+M100+M101+M102+M103+M104</f>
        <v>82955.40000000001</v>
      </c>
      <c r="N84" s="30">
        <f>N90+N91+N96+N97+N98+N99+N100+N101+N102+N103+N104</f>
        <v>-354</v>
      </c>
      <c r="O84" s="30">
        <f t="shared" si="9"/>
        <v>82601.40000000001</v>
      </c>
    </row>
    <row r="85" spans="1:15" s="23" customFormat="1" ht="40.5" customHeight="1" hidden="1" outlineLevel="1">
      <c r="A85" s="28" t="s">
        <v>166</v>
      </c>
      <c r="B85" s="31" t="s">
        <v>167</v>
      </c>
      <c r="C85" s="30">
        <f t="shared" si="10"/>
        <v>52111</v>
      </c>
      <c r="D85" s="30"/>
      <c r="E85" s="30">
        <f t="shared" si="7"/>
        <v>52111</v>
      </c>
      <c r="F85" s="30">
        <f>F86+F87+F88+F89+F90+F99</f>
        <v>12047.1</v>
      </c>
      <c r="G85" s="30">
        <f>G86+G87+G88+G89+G90+G99</f>
        <v>18423.8</v>
      </c>
      <c r="H85" s="30">
        <f>H86+H87+H88+H89+H90+H99</f>
        <v>0</v>
      </c>
      <c r="I85" s="30">
        <f>I86+I87+I88+I89+I90+I99</f>
        <v>18423.8</v>
      </c>
      <c r="J85" s="30">
        <f>J86+J87+J88+J89+J90</f>
        <v>6916</v>
      </c>
      <c r="K85" s="30"/>
      <c r="L85" s="30">
        <f t="shared" si="8"/>
        <v>6916</v>
      </c>
      <c r="M85" s="30">
        <f>M86+M87+M88+M89+M90</f>
        <v>14724.1</v>
      </c>
      <c r="N85" s="30">
        <f>N86+N87+N88+N89+N90</f>
        <v>-354</v>
      </c>
      <c r="O85" s="30">
        <f t="shared" si="9"/>
        <v>14370.1</v>
      </c>
    </row>
    <row r="86" spans="1:15" s="23" customFormat="1" ht="40.5" customHeight="1" hidden="1" outlineLevel="1">
      <c r="A86" s="28" t="s">
        <v>168</v>
      </c>
      <c r="B86" s="31" t="s">
        <v>169</v>
      </c>
      <c r="C86" s="30">
        <f t="shared" si="10"/>
        <v>36847</v>
      </c>
      <c r="D86" s="30"/>
      <c r="E86" s="30">
        <f t="shared" si="7"/>
        <v>36847</v>
      </c>
      <c r="F86" s="30">
        <v>7553.6</v>
      </c>
      <c r="G86" s="30">
        <v>13191.3</v>
      </c>
      <c r="H86" s="30"/>
      <c r="I86" s="30">
        <v>13191.3</v>
      </c>
      <c r="J86" s="30">
        <v>4090</v>
      </c>
      <c r="K86" s="30"/>
      <c r="L86" s="30">
        <f t="shared" si="8"/>
        <v>4090</v>
      </c>
      <c r="M86" s="30">
        <v>12012.1</v>
      </c>
      <c r="N86" s="30"/>
      <c r="O86" s="30">
        <f t="shared" si="9"/>
        <v>12012.1</v>
      </c>
    </row>
    <row r="87" spans="1:15" s="23" customFormat="1" ht="48.75" customHeight="1" hidden="1" outlineLevel="1">
      <c r="A87" s="28" t="s">
        <v>170</v>
      </c>
      <c r="B87" s="31" t="s">
        <v>171</v>
      </c>
      <c r="C87" s="30">
        <f t="shared" si="10"/>
        <v>931</v>
      </c>
      <c r="D87" s="30"/>
      <c r="E87" s="30">
        <f t="shared" si="7"/>
        <v>931</v>
      </c>
      <c r="F87" s="30">
        <v>233</v>
      </c>
      <c r="G87" s="30">
        <v>233</v>
      </c>
      <c r="H87" s="30"/>
      <c r="I87" s="30">
        <v>233</v>
      </c>
      <c r="J87" s="30">
        <v>233</v>
      </c>
      <c r="K87" s="30"/>
      <c r="L87" s="30">
        <f t="shared" si="8"/>
        <v>233</v>
      </c>
      <c r="M87" s="30">
        <v>232</v>
      </c>
      <c r="N87" s="30"/>
      <c r="O87" s="30">
        <f t="shared" si="9"/>
        <v>232</v>
      </c>
    </row>
    <row r="88" spans="1:15" s="23" customFormat="1" ht="48.75" customHeight="1" hidden="1" collapsed="1">
      <c r="A88" s="28" t="s">
        <v>172</v>
      </c>
      <c r="B88" s="31" t="s">
        <v>173</v>
      </c>
      <c r="C88" s="30">
        <f t="shared" si="10"/>
        <v>8770</v>
      </c>
      <c r="D88" s="30">
        <f>H88+K88+N88</f>
        <v>0</v>
      </c>
      <c r="E88" s="30">
        <f t="shared" si="7"/>
        <v>8770</v>
      </c>
      <c r="F88" s="30">
        <v>2193</v>
      </c>
      <c r="G88" s="30">
        <v>2193</v>
      </c>
      <c r="H88" s="30"/>
      <c r="I88" s="30">
        <v>2193</v>
      </c>
      <c r="J88" s="30">
        <v>2350</v>
      </c>
      <c r="K88" s="30"/>
      <c r="L88" s="30">
        <v>2350</v>
      </c>
      <c r="M88" s="30">
        <v>2034</v>
      </c>
      <c r="N88" s="30"/>
      <c r="O88" s="30">
        <v>2034</v>
      </c>
    </row>
    <row r="89" spans="1:15" s="23" customFormat="1" ht="49.5" customHeight="1" hidden="1">
      <c r="A89" s="28" t="s">
        <v>174</v>
      </c>
      <c r="B89" s="31" t="s">
        <v>175</v>
      </c>
      <c r="C89" s="30">
        <f t="shared" si="10"/>
        <v>365</v>
      </c>
      <c r="D89" s="30"/>
      <c r="E89" s="30">
        <f t="shared" si="7"/>
        <v>365</v>
      </c>
      <c r="F89" s="30">
        <v>91</v>
      </c>
      <c r="G89" s="30">
        <v>91</v>
      </c>
      <c r="H89" s="30"/>
      <c r="I89" s="30">
        <v>91</v>
      </c>
      <c r="J89" s="30">
        <v>91</v>
      </c>
      <c r="K89" s="30"/>
      <c r="L89" s="30">
        <f aca="true" t="shared" si="11" ref="L89:L96">J89+K89</f>
        <v>91</v>
      </c>
      <c r="M89" s="30">
        <v>92</v>
      </c>
      <c r="N89" s="30"/>
      <c r="O89" s="30">
        <f aca="true" t="shared" si="12" ref="O89:O97">M89+N89</f>
        <v>92</v>
      </c>
    </row>
    <row r="90" spans="1:15" s="23" customFormat="1" ht="54" customHeight="1">
      <c r="A90" s="28" t="s">
        <v>176</v>
      </c>
      <c r="B90" s="31" t="s">
        <v>177</v>
      </c>
      <c r="C90" s="30">
        <f t="shared" si="10"/>
        <v>506</v>
      </c>
      <c r="D90" s="30">
        <f>K90+N90</f>
        <v>-506</v>
      </c>
      <c r="E90" s="30">
        <f t="shared" si="7"/>
        <v>0</v>
      </c>
      <c r="F90" s="30"/>
      <c r="G90" s="30"/>
      <c r="H90" s="30"/>
      <c r="I90" s="30"/>
      <c r="J90" s="30">
        <v>152</v>
      </c>
      <c r="K90" s="30">
        <v>-152</v>
      </c>
      <c r="L90" s="30">
        <f t="shared" si="11"/>
        <v>0</v>
      </c>
      <c r="M90" s="30">
        <v>354</v>
      </c>
      <c r="N90" s="30">
        <v>-354</v>
      </c>
      <c r="O90" s="30">
        <f t="shared" si="12"/>
        <v>0</v>
      </c>
    </row>
    <row r="91" spans="1:15" s="23" customFormat="1" ht="42" customHeight="1" hidden="1">
      <c r="A91" s="28" t="s">
        <v>178</v>
      </c>
      <c r="B91" s="31" t="s">
        <v>179</v>
      </c>
      <c r="C91" s="30">
        <f t="shared" si="10"/>
        <v>182624</v>
      </c>
      <c r="D91" s="30">
        <f>D93+D94+D95</f>
        <v>0</v>
      </c>
      <c r="E91" s="30">
        <f t="shared" si="7"/>
        <v>182624</v>
      </c>
      <c r="F91" s="30">
        <f>F93+F94+F95</f>
        <v>36880.299999999996</v>
      </c>
      <c r="G91" s="30">
        <f>G93+G94+G95</f>
        <v>71864.7</v>
      </c>
      <c r="H91" s="30">
        <f>H93</f>
        <v>0</v>
      </c>
      <c r="I91" s="30">
        <f>I93+I94+I95</f>
        <v>71864.7</v>
      </c>
      <c r="J91" s="30">
        <f>J93+J94+J95</f>
        <v>22004.7</v>
      </c>
      <c r="K91" s="30"/>
      <c r="L91" s="30">
        <f t="shared" si="11"/>
        <v>22004.7</v>
      </c>
      <c r="M91" s="30">
        <f>M93+M94+M95</f>
        <v>51874.3</v>
      </c>
      <c r="N91" s="30">
        <f>N93</f>
        <v>0</v>
      </c>
      <c r="O91" s="30">
        <f t="shared" si="12"/>
        <v>51874.3</v>
      </c>
    </row>
    <row r="92" spans="1:15" s="23" customFormat="1" ht="42" customHeight="1" hidden="1" outlineLevel="1">
      <c r="A92" s="28"/>
      <c r="B92" s="31" t="s">
        <v>180</v>
      </c>
      <c r="C92" s="30"/>
      <c r="D92" s="30"/>
      <c r="E92" s="30"/>
      <c r="F92" s="30"/>
      <c r="G92" s="30"/>
      <c r="H92" s="30"/>
      <c r="I92" s="30"/>
      <c r="J92" s="30"/>
      <c r="K92" s="30"/>
      <c r="L92" s="30">
        <f t="shared" si="11"/>
        <v>0</v>
      </c>
      <c r="M92" s="30"/>
      <c r="N92" s="30"/>
      <c r="O92" s="30">
        <f t="shared" si="12"/>
        <v>0</v>
      </c>
    </row>
    <row r="93" spans="1:15" s="23" customFormat="1" ht="40.5" customHeight="1" hidden="1" outlineLevel="1">
      <c r="A93" s="28" t="s">
        <v>181</v>
      </c>
      <c r="B93" s="31" t="s">
        <v>182</v>
      </c>
      <c r="C93" s="30">
        <f>F93+G93+J93+M93</f>
        <v>169646</v>
      </c>
      <c r="D93" s="30">
        <f>H93+N93</f>
        <v>0</v>
      </c>
      <c r="E93" s="30">
        <f aca="true" t="shared" si="13" ref="E93:E114">C93+D93</f>
        <v>169646</v>
      </c>
      <c r="F93" s="30">
        <v>34784.7</v>
      </c>
      <c r="G93" s="30">
        <v>67518.5</v>
      </c>
      <c r="H93" s="30"/>
      <c r="I93" s="30">
        <f>G93+H93</f>
        <v>67518.5</v>
      </c>
      <c r="J93" s="30">
        <v>18903.5</v>
      </c>
      <c r="K93" s="30"/>
      <c r="L93" s="30">
        <f t="shared" si="11"/>
        <v>18903.5</v>
      </c>
      <c r="M93" s="30">
        <v>48439.3</v>
      </c>
      <c r="N93" s="30"/>
      <c r="O93" s="30">
        <f t="shared" si="12"/>
        <v>48439.3</v>
      </c>
    </row>
    <row r="94" spans="1:15" s="23" customFormat="1" ht="40.5" customHeight="1" hidden="1" outlineLevel="1">
      <c r="A94" s="28" t="s">
        <v>183</v>
      </c>
      <c r="B94" s="31" t="s">
        <v>184</v>
      </c>
      <c r="C94" s="30">
        <f>F94+G94+J94+M94</f>
        <v>1590.1</v>
      </c>
      <c r="D94" s="30"/>
      <c r="E94" s="30">
        <f t="shared" si="13"/>
        <v>1590.1</v>
      </c>
      <c r="F94" s="30">
        <f>265.5+88.2</f>
        <v>353.7</v>
      </c>
      <c r="G94" s="30">
        <f>524.6-88.2</f>
        <v>436.40000000000003</v>
      </c>
      <c r="H94" s="30"/>
      <c r="I94" s="30">
        <f>524.6-88.2</f>
        <v>436.40000000000003</v>
      </c>
      <c r="J94" s="30">
        <v>355.4</v>
      </c>
      <c r="K94" s="30"/>
      <c r="L94" s="30">
        <f t="shared" si="11"/>
        <v>355.4</v>
      </c>
      <c r="M94" s="30">
        <v>444.6</v>
      </c>
      <c r="N94" s="30"/>
      <c r="O94" s="30">
        <f t="shared" si="12"/>
        <v>444.6</v>
      </c>
    </row>
    <row r="95" spans="1:15" s="23" customFormat="1" ht="37.5" customHeight="1" hidden="1" outlineLevel="1">
      <c r="A95" s="28" t="s">
        <v>185</v>
      </c>
      <c r="B95" s="31" t="s">
        <v>186</v>
      </c>
      <c r="C95" s="30">
        <f>F95+G95+J95+M95</f>
        <v>11387.9</v>
      </c>
      <c r="D95" s="30"/>
      <c r="E95" s="30">
        <f t="shared" si="13"/>
        <v>11387.9</v>
      </c>
      <c r="F95" s="30">
        <v>1741.9</v>
      </c>
      <c r="G95" s="30">
        <v>3909.8</v>
      </c>
      <c r="H95" s="30"/>
      <c r="I95" s="30">
        <v>3909.8</v>
      </c>
      <c r="J95" s="30">
        <v>2745.8</v>
      </c>
      <c r="K95" s="30"/>
      <c r="L95" s="30">
        <f t="shared" si="11"/>
        <v>2745.8</v>
      </c>
      <c r="M95" s="30">
        <v>2990.4</v>
      </c>
      <c r="N95" s="30"/>
      <c r="O95" s="30">
        <f t="shared" si="12"/>
        <v>2990.4</v>
      </c>
    </row>
    <row r="96" spans="1:15" s="23" customFormat="1" ht="53.25" customHeight="1" hidden="1" collapsed="1">
      <c r="A96" s="28" t="s">
        <v>187</v>
      </c>
      <c r="B96" s="31" t="s">
        <v>188</v>
      </c>
      <c r="C96" s="30">
        <f>F96+G96+J96+M96</f>
        <v>936</v>
      </c>
      <c r="D96" s="30"/>
      <c r="E96" s="30">
        <f t="shared" si="13"/>
        <v>936</v>
      </c>
      <c r="F96" s="30">
        <v>421</v>
      </c>
      <c r="G96" s="30">
        <v>140</v>
      </c>
      <c r="H96" s="30"/>
      <c r="I96" s="30">
        <v>140</v>
      </c>
      <c r="J96" s="30">
        <v>94</v>
      </c>
      <c r="K96" s="30"/>
      <c r="L96" s="30">
        <f t="shared" si="11"/>
        <v>94</v>
      </c>
      <c r="M96" s="30">
        <v>281</v>
      </c>
      <c r="N96" s="30"/>
      <c r="O96" s="30">
        <f t="shared" si="12"/>
        <v>281</v>
      </c>
    </row>
    <row r="97" spans="1:15" s="23" customFormat="1" ht="39" customHeight="1" hidden="1">
      <c r="A97" s="28" t="s">
        <v>189</v>
      </c>
      <c r="B97" s="31" t="s">
        <v>190</v>
      </c>
      <c r="C97" s="30">
        <f>F97+G97+J97+M97</f>
        <v>28322</v>
      </c>
      <c r="D97" s="30">
        <f>H97+K97+N97</f>
        <v>0</v>
      </c>
      <c r="E97" s="30">
        <f t="shared" si="13"/>
        <v>28322</v>
      </c>
      <c r="F97" s="30">
        <v>17541</v>
      </c>
      <c r="G97" s="30">
        <v>7846</v>
      </c>
      <c r="H97" s="30"/>
      <c r="I97" s="30">
        <v>7846</v>
      </c>
      <c r="J97" s="30">
        <v>2935</v>
      </c>
      <c r="K97" s="30"/>
      <c r="L97" s="30">
        <v>2935</v>
      </c>
      <c r="M97" s="30"/>
      <c r="N97" s="30"/>
      <c r="O97" s="30">
        <f t="shared" si="12"/>
        <v>0</v>
      </c>
    </row>
    <row r="98" spans="1:15" s="23" customFormat="1" ht="39.75" customHeight="1" hidden="1">
      <c r="A98" s="28" t="s">
        <v>191</v>
      </c>
      <c r="B98" s="31" t="s">
        <v>192</v>
      </c>
      <c r="C98" s="30">
        <v>38742</v>
      </c>
      <c r="D98" s="30">
        <f>H98+K98+N98</f>
        <v>0</v>
      </c>
      <c r="E98" s="30">
        <f t="shared" si="13"/>
        <v>38742</v>
      </c>
      <c r="F98" s="30">
        <v>13560</v>
      </c>
      <c r="G98" s="30">
        <v>2970</v>
      </c>
      <c r="H98" s="30"/>
      <c r="I98" s="30">
        <v>2970</v>
      </c>
      <c r="J98" s="30">
        <v>6586</v>
      </c>
      <c r="K98" s="30"/>
      <c r="L98" s="30">
        <f>J98+K98</f>
        <v>6586</v>
      </c>
      <c r="M98" s="30">
        <v>15626</v>
      </c>
      <c r="N98" s="30"/>
      <c r="O98" s="30">
        <v>15626</v>
      </c>
    </row>
    <row r="99" spans="1:15" s="23" customFormat="1" ht="57" customHeight="1" hidden="1" outlineLevel="1">
      <c r="A99" s="28" t="s">
        <v>193</v>
      </c>
      <c r="B99" s="31" t="s">
        <v>194</v>
      </c>
      <c r="C99" s="30">
        <f>F99+G99+J99+M99</f>
        <v>4692</v>
      </c>
      <c r="D99" s="30">
        <f>K99</f>
        <v>2126.7999999999997</v>
      </c>
      <c r="E99" s="30">
        <f t="shared" si="13"/>
        <v>6818.799999999999</v>
      </c>
      <c r="F99" s="30">
        <v>1976.5</v>
      </c>
      <c r="G99" s="30">
        <v>2715.5</v>
      </c>
      <c r="H99" s="30"/>
      <c r="I99" s="30">
        <f>G99+H99</f>
        <v>2715.5</v>
      </c>
      <c r="J99" s="30">
        <v>0</v>
      </c>
      <c r="K99" s="30">
        <f>2088.7+38.1</f>
        <v>2126.7999999999997</v>
      </c>
      <c r="L99" s="30">
        <f>J99+K99</f>
        <v>2126.7999999999997</v>
      </c>
      <c r="M99" s="30"/>
      <c r="N99" s="30"/>
      <c r="O99" s="30">
        <f>M99+N99</f>
        <v>0</v>
      </c>
    </row>
    <row r="100" spans="1:15" s="23" customFormat="1" ht="99" customHeight="1" hidden="1" outlineLevel="1">
      <c r="A100" s="28" t="s">
        <v>195</v>
      </c>
      <c r="B100" s="31" t="s">
        <v>196</v>
      </c>
      <c r="C100" s="30">
        <f>F100+G100+J100+M100</f>
        <v>0.41</v>
      </c>
      <c r="D100" s="30">
        <f>H100</f>
        <v>0</v>
      </c>
      <c r="E100" s="30">
        <f t="shared" si="13"/>
        <v>0.41</v>
      </c>
      <c r="F100" s="30"/>
      <c r="G100" s="30">
        <v>0.41</v>
      </c>
      <c r="H100" s="30"/>
      <c r="I100" s="30">
        <f>G100+H100</f>
        <v>0.41</v>
      </c>
      <c r="J100" s="30">
        <v>0</v>
      </c>
      <c r="K100" s="30"/>
      <c r="L100" s="30">
        <f>J100+K100</f>
        <v>0</v>
      </c>
      <c r="M100" s="30"/>
      <c r="N100" s="30"/>
      <c r="O100" s="30">
        <f>M100+N100</f>
        <v>0</v>
      </c>
    </row>
    <row r="101" spans="1:15" s="23" customFormat="1" ht="106.5" customHeight="1" hidden="1" outlineLevel="1">
      <c r="A101" s="28" t="s">
        <v>197</v>
      </c>
      <c r="B101" s="31" t="s">
        <v>198</v>
      </c>
      <c r="C101" s="30">
        <f>F101+G101+J101+M101</f>
        <v>16</v>
      </c>
      <c r="D101" s="30">
        <f>H101</f>
        <v>0</v>
      </c>
      <c r="E101" s="30">
        <f t="shared" si="13"/>
        <v>16</v>
      </c>
      <c r="F101" s="30"/>
      <c r="G101" s="30">
        <v>16</v>
      </c>
      <c r="H101" s="30"/>
      <c r="I101" s="30">
        <f>G101+H101</f>
        <v>16</v>
      </c>
      <c r="J101" s="30">
        <v>0</v>
      </c>
      <c r="K101" s="30"/>
      <c r="L101" s="30">
        <f>J101+K101</f>
        <v>0</v>
      </c>
      <c r="M101" s="30"/>
      <c r="N101" s="30"/>
      <c r="O101" s="30">
        <f>M101+N101</f>
        <v>0</v>
      </c>
    </row>
    <row r="102" spans="1:15" s="23" customFormat="1" ht="48" customHeight="1" hidden="1" outlineLevel="1">
      <c r="A102" s="28" t="s">
        <v>199</v>
      </c>
      <c r="B102" s="31" t="s">
        <v>200</v>
      </c>
      <c r="C102" s="30">
        <f>F102+G102+J102+M102</f>
        <v>1000</v>
      </c>
      <c r="D102" s="30">
        <f>H102+N102</f>
        <v>0</v>
      </c>
      <c r="E102" s="30">
        <f t="shared" si="13"/>
        <v>1000</v>
      </c>
      <c r="F102" s="30"/>
      <c r="G102" s="30">
        <v>1000</v>
      </c>
      <c r="H102" s="30"/>
      <c r="I102" s="30">
        <f>G102+H102</f>
        <v>1000</v>
      </c>
      <c r="J102" s="30">
        <v>0</v>
      </c>
      <c r="K102" s="30"/>
      <c r="L102" s="30">
        <f>J102+K102</f>
        <v>0</v>
      </c>
      <c r="M102" s="30"/>
      <c r="N102" s="30"/>
      <c r="O102" s="30">
        <f>M102+N102</f>
        <v>0</v>
      </c>
    </row>
    <row r="103" spans="1:15" s="23" customFormat="1" ht="98.25" customHeight="1" hidden="1" collapsed="1">
      <c r="A103" s="28" t="s">
        <v>201</v>
      </c>
      <c r="B103" s="31" t="s">
        <v>202</v>
      </c>
      <c r="C103" s="30">
        <f>F103+G103+J103+M103</f>
        <v>900</v>
      </c>
      <c r="D103" s="30">
        <f>H103+K103+N103</f>
        <v>0</v>
      </c>
      <c r="E103" s="30">
        <f t="shared" si="13"/>
        <v>900</v>
      </c>
      <c r="F103" s="30">
        <v>0</v>
      </c>
      <c r="G103" s="30">
        <v>0</v>
      </c>
      <c r="H103" s="30"/>
      <c r="I103" s="30">
        <f>G103+H103</f>
        <v>0</v>
      </c>
      <c r="J103" s="30">
        <v>450</v>
      </c>
      <c r="K103" s="30"/>
      <c r="L103" s="30">
        <v>450</v>
      </c>
      <c r="M103" s="30">
        <v>450</v>
      </c>
      <c r="N103" s="30"/>
      <c r="O103" s="30">
        <v>450</v>
      </c>
    </row>
    <row r="104" spans="1:15" s="23" customFormat="1" ht="41.25" customHeight="1" hidden="1">
      <c r="A104" s="28" t="s">
        <v>203</v>
      </c>
      <c r="B104" s="31" t="s">
        <v>204</v>
      </c>
      <c r="C104" s="30"/>
      <c r="D104" s="30">
        <f>K104</f>
        <v>0</v>
      </c>
      <c r="E104" s="30">
        <f t="shared" si="13"/>
        <v>0</v>
      </c>
      <c r="F104" s="30"/>
      <c r="G104" s="30"/>
      <c r="H104" s="30"/>
      <c r="I104" s="30"/>
      <c r="J104" s="30"/>
      <c r="K104" s="30"/>
      <c r="L104" s="30">
        <f>K104</f>
        <v>0</v>
      </c>
      <c r="M104" s="30"/>
      <c r="N104" s="30"/>
      <c r="O104" s="30"/>
    </row>
    <row r="105" spans="1:15" s="23" customFormat="1" ht="36">
      <c r="A105" s="28" t="s">
        <v>205</v>
      </c>
      <c r="B105" s="31" t="s">
        <v>206</v>
      </c>
      <c r="C105" s="30">
        <f>C106+C107</f>
        <v>23742.9</v>
      </c>
      <c r="D105" s="30">
        <f>D106+D107</f>
        <v>-2815.9</v>
      </c>
      <c r="E105" s="30">
        <f t="shared" si="13"/>
        <v>20927</v>
      </c>
      <c r="F105" s="30">
        <f>F106+F107</f>
        <v>0</v>
      </c>
      <c r="G105" s="30">
        <f>G106+G107</f>
        <v>2488.4</v>
      </c>
      <c r="H105" s="30">
        <f>H106</f>
        <v>-2488.4</v>
      </c>
      <c r="I105" s="30">
        <f aca="true" t="shared" si="14" ref="I105:I114">G105+H105</f>
        <v>0</v>
      </c>
      <c r="J105" s="30">
        <f>J106+J107</f>
        <v>18694.5</v>
      </c>
      <c r="K105" s="30">
        <f>K106+K107</f>
        <v>2232.5</v>
      </c>
      <c r="L105" s="30">
        <f aca="true" t="shared" si="15" ref="L105:L114">J105+K105</f>
        <v>20927</v>
      </c>
      <c r="M105" s="30">
        <f>M106+M107</f>
        <v>2560</v>
      </c>
      <c r="N105" s="30">
        <f>N106+N111+N112+N113</f>
        <v>-2560</v>
      </c>
      <c r="O105" s="30">
        <f aca="true" t="shared" si="16" ref="O105:O114">M105+N105</f>
        <v>0</v>
      </c>
    </row>
    <row r="106" spans="1:15" s="23" customFormat="1" ht="40.5" customHeight="1" hidden="1" outlineLevel="1">
      <c r="A106" s="28" t="s">
        <v>207</v>
      </c>
      <c r="B106" s="31" t="s">
        <v>208</v>
      </c>
      <c r="C106" s="30">
        <f>F106+G106+J106+M106</f>
        <v>2815.9</v>
      </c>
      <c r="D106" s="30">
        <f>H106+K106</f>
        <v>-2815.9</v>
      </c>
      <c r="E106" s="30">
        <f t="shared" si="13"/>
        <v>0</v>
      </c>
      <c r="F106" s="30"/>
      <c r="G106" s="30">
        <v>2488.4</v>
      </c>
      <c r="H106" s="30">
        <v>-2488.4</v>
      </c>
      <c r="I106" s="30">
        <f t="shared" si="14"/>
        <v>0</v>
      </c>
      <c r="J106" s="30">
        <v>327.5</v>
      </c>
      <c r="K106" s="30">
        <v>-327.5</v>
      </c>
      <c r="L106" s="30">
        <f t="shared" si="15"/>
        <v>0</v>
      </c>
      <c r="M106" s="30"/>
      <c r="N106" s="30"/>
      <c r="O106" s="30">
        <f t="shared" si="16"/>
        <v>0</v>
      </c>
    </row>
    <row r="107" spans="1:15" s="23" customFormat="1" ht="36" hidden="1" collapsed="1">
      <c r="A107" s="28" t="s">
        <v>209</v>
      </c>
      <c r="B107" s="31" t="s">
        <v>210</v>
      </c>
      <c r="C107" s="30">
        <f>C108+C109+C110+C111+C112+C113</f>
        <v>20927</v>
      </c>
      <c r="D107" s="30">
        <f>D108+D109+D110+D111+D112+D113</f>
        <v>0</v>
      </c>
      <c r="E107" s="30">
        <f t="shared" si="13"/>
        <v>20927</v>
      </c>
      <c r="F107" s="30">
        <f>F108+F109</f>
        <v>0</v>
      </c>
      <c r="G107" s="30">
        <f>G108+G109+G110+G111+G112+G113</f>
        <v>0</v>
      </c>
      <c r="H107" s="30">
        <f>H108+H109+H110+H111+H112+H113</f>
        <v>0</v>
      </c>
      <c r="I107" s="30">
        <f t="shared" si="14"/>
        <v>0</v>
      </c>
      <c r="J107" s="30">
        <f>J108+J109+J110+J111+J112+J113</f>
        <v>18367</v>
      </c>
      <c r="K107" s="30">
        <f>K108+K109+K110+K111+K112+K113</f>
        <v>2560</v>
      </c>
      <c r="L107" s="30">
        <f t="shared" si="15"/>
        <v>20927</v>
      </c>
      <c r="M107" s="30">
        <f>M108+M109+M110+M111+M112+M113</f>
        <v>2560</v>
      </c>
      <c r="N107" s="30">
        <f>N108+N109+N110+N111+N112+N113</f>
        <v>-2560</v>
      </c>
      <c r="O107" s="30">
        <f t="shared" si="16"/>
        <v>0</v>
      </c>
    </row>
    <row r="108" spans="1:15" s="23" customFormat="1" ht="36" hidden="1">
      <c r="A108" s="28" t="s">
        <v>211</v>
      </c>
      <c r="B108" s="31" t="s">
        <v>212</v>
      </c>
      <c r="C108" s="30">
        <f>F108+G108+J108+M108</f>
        <v>62</v>
      </c>
      <c r="D108" s="30"/>
      <c r="E108" s="30">
        <f t="shared" si="13"/>
        <v>62</v>
      </c>
      <c r="F108" s="30"/>
      <c r="G108" s="30"/>
      <c r="H108" s="30"/>
      <c r="I108" s="30">
        <f t="shared" si="14"/>
        <v>0</v>
      </c>
      <c r="J108" s="30">
        <v>62</v>
      </c>
      <c r="K108" s="30"/>
      <c r="L108" s="30">
        <f t="shared" si="15"/>
        <v>62</v>
      </c>
      <c r="M108" s="30"/>
      <c r="N108" s="30"/>
      <c r="O108" s="30">
        <f t="shared" si="16"/>
        <v>0</v>
      </c>
    </row>
    <row r="109" spans="1:15" s="23" customFormat="1" ht="59.25" customHeight="1" hidden="1">
      <c r="A109" s="28" t="s">
        <v>213</v>
      </c>
      <c r="B109" s="31" t="s">
        <v>214</v>
      </c>
      <c r="C109" s="30">
        <f>F109+G109+J109+M109</f>
        <v>36</v>
      </c>
      <c r="D109" s="30"/>
      <c r="E109" s="30">
        <f t="shared" si="13"/>
        <v>36</v>
      </c>
      <c r="F109" s="30"/>
      <c r="G109" s="30"/>
      <c r="H109" s="30"/>
      <c r="I109" s="30">
        <f t="shared" si="14"/>
        <v>0</v>
      </c>
      <c r="J109" s="30">
        <v>36</v>
      </c>
      <c r="K109" s="30"/>
      <c r="L109" s="30">
        <f t="shared" si="15"/>
        <v>36</v>
      </c>
      <c r="M109" s="30"/>
      <c r="N109" s="30"/>
      <c r="O109" s="30">
        <f t="shared" si="16"/>
        <v>0</v>
      </c>
    </row>
    <row r="110" spans="1:15" s="23" customFormat="1" ht="36" hidden="1">
      <c r="A110" s="28" t="s">
        <v>215</v>
      </c>
      <c r="B110" s="31" t="s">
        <v>216</v>
      </c>
      <c r="C110" s="30">
        <f>F110+I110+L110+O110</f>
        <v>9376</v>
      </c>
      <c r="D110" s="30">
        <f>H110+K110+N110</f>
        <v>0</v>
      </c>
      <c r="E110" s="30">
        <f t="shared" si="13"/>
        <v>9376</v>
      </c>
      <c r="F110" s="30"/>
      <c r="G110" s="30"/>
      <c r="H110" s="30"/>
      <c r="I110" s="30">
        <f t="shared" si="14"/>
        <v>0</v>
      </c>
      <c r="J110" s="30">
        <v>9376</v>
      </c>
      <c r="K110" s="30"/>
      <c r="L110" s="30">
        <f t="shared" si="15"/>
        <v>9376</v>
      </c>
      <c r="M110" s="30"/>
      <c r="N110" s="30"/>
      <c r="O110" s="30">
        <f t="shared" si="16"/>
        <v>0</v>
      </c>
    </row>
    <row r="111" spans="1:15" s="23" customFormat="1" ht="33.75" customHeight="1">
      <c r="A111" s="28" t="s">
        <v>217</v>
      </c>
      <c r="B111" s="31" t="s">
        <v>218</v>
      </c>
      <c r="C111" s="30">
        <f>F111+I111+L111+O111</f>
        <v>8853</v>
      </c>
      <c r="D111" s="30">
        <f>H111+K111+N111</f>
        <v>0</v>
      </c>
      <c r="E111" s="30">
        <f t="shared" si="13"/>
        <v>8853</v>
      </c>
      <c r="F111" s="30"/>
      <c r="G111" s="30"/>
      <c r="H111" s="30"/>
      <c r="I111" s="30">
        <f t="shared" si="14"/>
        <v>0</v>
      </c>
      <c r="J111" s="30">
        <v>6643</v>
      </c>
      <c r="K111" s="30">
        <v>2210</v>
      </c>
      <c r="L111" s="30">
        <f t="shared" si="15"/>
        <v>8853</v>
      </c>
      <c r="M111" s="30">
        <v>2210</v>
      </c>
      <c r="N111" s="30">
        <v>-2210</v>
      </c>
      <c r="O111" s="30">
        <f t="shared" si="16"/>
        <v>0</v>
      </c>
    </row>
    <row r="112" spans="1:15" s="23" customFormat="1" ht="63" customHeight="1">
      <c r="A112" s="28" t="s">
        <v>219</v>
      </c>
      <c r="B112" s="31" t="s">
        <v>220</v>
      </c>
      <c r="C112" s="30">
        <f>F112+I112+L112+O112</f>
        <v>1400</v>
      </c>
      <c r="D112" s="30">
        <f>H112+K112+N112</f>
        <v>0</v>
      </c>
      <c r="E112" s="30">
        <f t="shared" si="13"/>
        <v>1400</v>
      </c>
      <c r="F112" s="30"/>
      <c r="G112" s="30"/>
      <c r="H112" s="30"/>
      <c r="I112" s="30">
        <f t="shared" si="14"/>
        <v>0</v>
      </c>
      <c r="J112" s="30">
        <v>1050</v>
      </c>
      <c r="K112" s="30">
        <v>350</v>
      </c>
      <c r="L112" s="30">
        <f t="shared" si="15"/>
        <v>1400</v>
      </c>
      <c r="M112" s="30">
        <v>350</v>
      </c>
      <c r="N112" s="30">
        <v>-350</v>
      </c>
      <c r="O112" s="30">
        <f t="shared" si="16"/>
        <v>0</v>
      </c>
    </row>
    <row r="113" spans="1:15" s="23" customFormat="1" ht="36" customHeight="1">
      <c r="A113" s="28" t="s">
        <v>221</v>
      </c>
      <c r="B113" s="31" t="s">
        <v>222</v>
      </c>
      <c r="C113" s="30">
        <f>F113+I113+L113+O113</f>
        <v>1200</v>
      </c>
      <c r="D113" s="30">
        <f>H113+K113+N113</f>
        <v>0</v>
      </c>
      <c r="E113" s="30">
        <f t="shared" si="13"/>
        <v>1200</v>
      </c>
      <c r="F113" s="30"/>
      <c r="G113" s="30"/>
      <c r="H113" s="30"/>
      <c r="I113" s="30">
        <f t="shared" si="14"/>
        <v>0</v>
      </c>
      <c r="J113" s="30">
        <v>1200</v>
      </c>
      <c r="K113" s="30"/>
      <c r="L113" s="30">
        <f t="shared" si="15"/>
        <v>1200</v>
      </c>
      <c r="M113" s="30"/>
      <c r="N113" s="30"/>
      <c r="O113" s="30">
        <f t="shared" si="16"/>
        <v>0</v>
      </c>
    </row>
    <row r="114" spans="1:15" ht="51.75" customHeight="1">
      <c r="A114" s="24" t="s">
        <v>223</v>
      </c>
      <c r="B114" s="32" t="s">
        <v>224</v>
      </c>
      <c r="C114" s="26">
        <f>F114+G114+J114+M114</f>
        <v>72069.5</v>
      </c>
      <c r="D114" s="26">
        <f>D118+D123</f>
        <v>5859.5</v>
      </c>
      <c r="E114" s="26">
        <f t="shared" si="13"/>
        <v>77929</v>
      </c>
      <c r="F114" s="26">
        <f>F118+F123</f>
        <v>13770.2</v>
      </c>
      <c r="G114" s="26">
        <f>G118+G123</f>
        <v>26660.399999999998</v>
      </c>
      <c r="H114" s="26">
        <f>H118+H123</f>
        <v>2488.4</v>
      </c>
      <c r="I114" s="26">
        <f t="shared" si="14"/>
        <v>29148.8</v>
      </c>
      <c r="J114" s="26">
        <f>J118+J123</f>
        <v>18430.5</v>
      </c>
      <c r="K114" s="26">
        <f>K118+K123</f>
        <v>3409.4</v>
      </c>
      <c r="L114" s="26">
        <f t="shared" si="15"/>
        <v>21839.9</v>
      </c>
      <c r="M114" s="26">
        <f>M118+M123</f>
        <v>13208.4</v>
      </c>
      <c r="N114" s="26">
        <f>N118+N123</f>
        <v>-38.3</v>
      </c>
      <c r="O114" s="26">
        <f t="shared" si="16"/>
        <v>13170.1</v>
      </c>
    </row>
    <row r="115" spans="1:15" ht="12">
      <c r="A115" s="24"/>
      <c r="B115" s="31" t="s">
        <v>180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24">
      <c r="A116" s="24"/>
      <c r="B116" s="31" t="s">
        <v>253</v>
      </c>
      <c r="C116" s="30">
        <f>F116+G116+J116+M116</f>
        <v>12318.400000000001</v>
      </c>
      <c r="D116" s="30">
        <f>H116+K116+N116</f>
        <v>2815.9</v>
      </c>
      <c r="E116" s="30">
        <f aca="true" t="shared" si="17" ref="E116:E130">C116+D116</f>
        <v>15134.300000000001</v>
      </c>
      <c r="F116" s="30">
        <v>154</v>
      </c>
      <c r="G116" s="30">
        <v>5573.6</v>
      </c>
      <c r="H116" s="30">
        <v>2488.4</v>
      </c>
      <c r="I116" s="30">
        <f>G116+H116</f>
        <v>8062</v>
      </c>
      <c r="J116" s="30">
        <v>6590.8</v>
      </c>
      <c r="K116" s="30">
        <v>327.5</v>
      </c>
      <c r="L116" s="30">
        <f aca="true" t="shared" si="18" ref="L116:L129">J116+K116</f>
        <v>6918.3</v>
      </c>
      <c r="M116" s="30">
        <v>0</v>
      </c>
      <c r="N116" s="30"/>
      <c r="O116" s="30">
        <f aca="true" t="shared" si="19" ref="O116:O127">M116+N116</f>
        <v>0</v>
      </c>
    </row>
    <row r="117" spans="1:15" ht="25.5" customHeight="1">
      <c r="A117" s="24"/>
      <c r="B117" s="31" t="s">
        <v>252</v>
      </c>
      <c r="C117" s="30">
        <f>F117+G117+J117+M117</f>
        <v>59751.1</v>
      </c>
      <c r="D117" s="30">
        <f>H117+K117+N117</f>
        <v>3043.6</v>
      </c>
      <c r="E117" s="30">
        <f t="shared" si="17"/>
        <v>62794.7</v>
      </c>
      <c r="F117" s="30">
        <v>13616.2</v>
      </c>
      <c r="G117" s="30">
        <v>21086.8</v>
      </c>
      <c r="H117" s="30"/>
      <c r="I117" s="30">
        <f>G117+H117</f>
        <v>21086.8</v>
      </c>
      <c r="J117" s="30">
        <v>11839.7</v>
      </c>
      <c r="K117" s="30">
        <v>3081.9</v>
      </c>
      <c r="L117" s="30">
        <f t="shared" si="18"/>
        <v>14921.6</v>
      </c>
      <c r="M117" s="30">
        <v>13208.4</v>
      </c>
      <c r="N117" s="30">
        <v>-38.3</v>
      </c>
      <c r="O117" s="30">
        <f t="shared" si="19"/>
        <v>13170.1</v>
      </c>
    </row>
    <row r="118" spans="1:15" ht="24">
      <c r="A118" s="33" t="s">
        <v>225</v>
      </c>
      <c r="B118" s="31" t="s">
        <v>226</v>
      </c>
      <c r="C118" s="30">
        <f>C119+C122</f>
        <v>64695.200000000004</v>
      </c>
      <c r="D118" s="30">
        <f>H118+K118+N118</f>
        <v>1811.8</v>
      </c>
      <c r="E118" s="30">
        <f t="shared" si="17"/>
        <v>66507</v>
      </c>
      <c r="F118" s="30">
        <f>F119+F122</f>
        <v>11203.9</v>
      </c>
      <c r="G118" s="30">
        <f>G119+G122</f>
        <v>23502.699999999997</v>
      </c>
      <c r="H118" s="30"/>
      <c r="I118" s="30">
        <f>I119+I122</f>
        <v>23502.699999999997</v>
      </c>
      <c r="J118" s="30">
        <f>J119+J122</f>
        <v>17379.3</v>
      </c>
      <c r="K118" s="30">
        <f>K119+K122</f>
        <v>1865.1</v>
      </c>
      <c r="L118" s="30">
        <f t="shared" si="18"/>
        <v>19244.399999999998</v>
      </c>
      <c r="M118" s="30">
        <f>M119+M122</f>
        <v>12609.3</v>
      </c>
      <c r="N118" s="30">
        <f>N119+N122</f>
        <v>-53.3</v>
      </c>
      <c r="O118" s="30">
        <f t="shared" si="19"/>
        <v>12556</v>
      </c>
    </row>
    <row r="119" spans="1:15" ht="60" customHeight="1">
      <c r="A119" s="33" t="s">
        <v>227</v>
      </c>
      <c r="B119" s="31" t="s">
        <v>228</v>
      </c>
      <c r="C119" s="30">
        <f>F119+G119+J119+M119</f>
        <v>64464.100000000006</v>
      </c>
      <c r="D119" s="30">
        <f>H119+K119+N119</f>
        <v>1811.8</v>
      </c>
      <c r="E119" s="30">
        <f t="shared" si="17"/>
        <v>66275.90000000001</v>
      </c>
      <c r="F119" s="30">
        <f>F120+F121</f>
        <v>11158.3</v>
      </c>
      <c r="G119" s="30">
        <f>G120+G121</f>
        <v>23437.199999999997</v>
      </c>
      <c r="H119" s="30"/>
      <c r="I119" s="30">
        <f aca="true" t="shared" si="20" ref="I119:I127">G119+H119</f>
        <v>23437.199999999997</v>
      </c>
      <c r="J119" s="30">
        <f>J120+J121</f>
        <v>17329.8</v>
      </c>
      <c r="K119" s="30">
        <f>K120+K121</f>
        <v>1865.1</v>
      </c>
      <c r="L119" s="30">
        <f t="shared" si="18"/>
        <v>19194.899999999998</v>
      </c>
      <c r="M119" s="30">
        <f>M120+M121</f>
        <v>12538.8</v>
      </c>
      <c r="N119" s="30">
        <f>N121</f>
        <v>-53.3</v>
      </c>
      <c r="O119" s="30">
        <f t="shared" si="19"/>
        <v>12485.5</v>
      </c>
    </row>
    <row r="120" spans="1:15" ht="27" customHeight="1">
      <c r="A120" s="33" t="s">
        <v>229</v>
      </c>
      <c r="B120" s="31" t="s">
        <v>230</v>
      </c>
      <c r="C120" s="30">
        <f>F120+G120+J120+M120</f>
        <v>12164.400000000001</v>
      </c>
      <c r="D120" s="30">
        <f>H120+K120+N120</f>
        <v>0</v>
      </c>
      <c r="E120" s="30">
        <f t="shared" si="17"/>
        <v>12164.400000000001</v>
      </c>
      <c r="F120" s="30"/>
      <c r="G120" s="30">
        <v>5573.6</v>
      </c>
      <c r="H120" s="30"/>
      <c r="I120" s="30">
        <f t="shared" si="20"/>
        <v>5573.6</v>
      </c>
      <c r="J120" s="30">
        <v>6590.8</v>
      </c>
      <c r="K120" s="30"/>
      <c r="L120" s="30">
        <f t="shared" si="18"/>
        <v>6590.8</v>
      </c>
      <c r="M120" s="30">
        <v>0</v>
      </c>
      <c r="N120" s="30"/>
      <c r="O120" s="30">
        <f t="shared" si="19"/>
        <v>0</v>
      </c>
    </row>
    <row r="121" spans="1:15" ht="16.5" customHeight="1">
      <c r="A121" s="33" t="s">
        <v>231</v>
      </c>
      <c r="B121" s="31" t="s">
        <v>232</v>
      </c>
      <c r="C121" s="30">
        <f>F121+G121+J121+M121</f>
        <v>52299.7</v>
      </c>
      <c r="D121" s="30">
        <f>H121</f>
        <v>0</v>
      </c>
      <c r="E121" s="30">
        <f t="shared" si="17"/>
        <v>52299.7</v>
      </c>
      <c r="F121" s="30">
        <v>11158.3</v>
      </c>
      <c r="G121" s="30">
        <v>17863.6</v>
      </c>
      <c r="H121" s="30"/>
      <c r="I121" s="30">
        <f t="shared" si="20"/>
        <v>17863.6</v>
      </c>
      <c r="J121" s="30">
        <v>10739</v>
      </c>
      <c r="K121" s="30">
        <v>1865.1</v>
      </c>
      <c r="L121" s="30">
        <f t="shared" si="18"/>
        <v>12604.1</v>
      </c>
      <c r="M121" s="30">
        <v>12538.8</v>
      </c>
      <c r="N121" s="30">
        <v>-53.3</v>
      </c>
      <c r="O121" s="30">
        <f t="shared" si="19"/>
        <v>12485.5</v>
      </c>
    </row>
    <row r="122" spans="1:15" ht="60" customHeight="1">
      <c r="A122" s="33" t="s">
        <v>233</v>
      </c>
      <c r="B122" s="31" t="s">
        <v>234</v>
      </c>
      <c r="C122" s="30">
        <f>F122+G122+J122+M122</f>
        <v>231.1</v>
      </c>
      <c r="D122" s="30">
        <f aca="true" t="shared" si="21" ref="D122:D127">H122+K122+N122</f>
        <v>0</v>
      </c>
      <c r="E122" s="30">
        <f t="shared" si="17"/>
        <v>231.1</v>
      </c>
      <c r="F122" s="30">
        <v>45.6</v>
      </c>
      <c r="G122" s="30">
        <v>65.5</v>
      </c>
      <c r="H122" s="30"/>
      <c r="I122" s="30">
        <f t="shared" si="20"/>
        <v>65.5</v>
      </c>
      <c r="J122" s="30">
        <v>49.5</v>
      </c>
      <c r="K122" s="30"/>
      <c r="L122" s="30">
        <f t="shared" si="18"/>
        <v>49.5</v>
      </c>
      <c r="M122" s="30">
        <v>70.5</v>
      </c>
      <c r="N122" s="30"/>
      <c r="O122" s="30">
        <f t="shared" si="19"/>
        <v>70.5</v>
      </c>
    </row>
    <row r="123" spans="1:15" ht="45" customHeight="1">
      <c r="A123" s="33" t="s">
        <v>235</v>
      </c>
      <c r="B123" s="31" t="s">
        <v>236</v>
      </c>
      <c r="C123" s="30">
        <f>C124+C125</f>
        <v>7374.3</v>
      </c>
      <c r="D123" s="30">
        <f t="shared" si="21"/>
        <v>4047.7000000000003</v>
      </c>
      <c r="E123" s="30">
        <f t="shared" si="17"/>
        <v>11422</v>
      </c>
      <c r="F123" s="30">
        <f>F124+F125</f>
        <v>2566.3</v>
      </c>
      <c r="G123" s="30">
        <f>G124+G125</f>
        <v>3157.7</v>
      </c>
      <c r="H123" s="30">
        <f>H124+H125</f>
        <v>2488.4</v>
      </c>
      <c r="I123" s="30">
        <f t="shared" si="20"/>
        <v>5646.1</v>
      </c>
      <c r="J123" s="30">
        <f>J124+J125</f>
        <v>1051.2</v>
      </c>
      <c r="K123" s="30">
        <f>K124+K125</f>
        <v>1544.3000000000002</v>
      </c>
      <c r="L123" s="30">
        <f t="shared" si="18"/>
        <v>2595.5</v>
      </c>
      <c r="M123" s="30">
        <f>M124+M125</f>
        <v>599.1</v>
      </c>
      <c r="N123" s="30">
        <f>N124+N125</f>
        <v>15</v>
      </c>
      <c r="O123" s="30">
        <f t="shared" si="19"/>
        <v>614.1</v>
      </c>
    </row>
    <row r="124" spans="1:15" ht="58.5" customHeight="1">
      <c r="A124" s="33" t="s">
        <v>237</v>
      </c>
      <c r="B124" s="31" t="s">
        <v>238</v>
      </c>
      <c r="C124" s="30">
        <f>F124+G124+J124+M124</f>
        <v>1528</v>
      </c>
      <c r="D124" s="30">
        <f t="shared" si="21"/>
        <v>463.4</v>
      </c>
      <c r="E124" s="30">
        <f t="shared" si="17"/>
        <v>1991.4</v>
      </c>
      <c r="F124" s="30">
        <v>576</v>
      </c>
      <c r="G124" s="30">
        <v>811</v>
      </c>
      <c r="H124" s="30"/>
      <c r="I124" s="30">
        <f t="shared" si="20"/>
        <v>811</v>
      </c>
      <c r="J124" s="30">
        <v>131</v>
      </c>
      <c r="K124" s="30">
        <v>463.4</v>
      </c>
      <c r="L124" s="30">
        <f t="shared" si="18"/>
        <v>594.4</v>
      </c>
      <c r="M124" s="30">
        <v>10</v>
      </c>
      <c r="N124" s="30"/>
      <c r="O124" s="30">
        <f t="shared" si="19"/>
        <v>10</v>
      </c>
    </row>
    <row r="125" spans="1:15" ht="61.5" customHeight="1">
      <c r="A125" s="33" t="s">
        <v>239</v>
      </c>
      <c r="B125" s="31" t="s">
        <v>240</v>
      </c>
      <c r="C125" s="30">
        <f>F125+G125+J125+M125</f>
        <v>5846.3</v>
      </c>
      <c r="D125" s="30">
        <f t="shared" si="21"/>
        <v>3584.3</v>
      </c>
      <c r="E125" s="30">
        <f t="shared" si="17"/>
        <v>9430.6</v>
      </c>
      <c r="F125" s="30">
        <f>F126+F127</f>
        <v>1990.3</v>
      </c>
      <c r="G125" s="30">
        <f>G126+G127</f>
        <v>2346.7</v>
      </c>
      <c r="H125" s="30">
        <f>H126+H127</f>
        <v>2488.4</v>
      </c>
      <c r="I125" s="30">
        <f t="shared" si="20"/>
        <v>4835.1</v>
      </c>
      <c r="J125" s="30">
        <v>920.2</v>
      </c>
      <c r="K125" s="30">
        <f>K126+K127</f>
        <v>1080.9</v>
      </c>
      <c r="L125" s="30">
        <f t="shared" si="18"/>
        <v>2001.1000000000001</v>
      </c>
      <c r="M125" s="30">
        <f>M126+M127</f>
        <v>589.1</v>
      </c>
      <c r="N125" s="30">
        <f>N126+N127</f>
        <v>15</v>
      </c>
      <c r="O125" s="30">
        <f t="shared" si="19"/>
        <v>604.1</v>
      </c>
    </row>
    <row r="126" spans="1:15" ht="24.75" customHeight="1">
      <c r="A126" s="33" t="s">
        <v>241</v>
      </c>
      <c r="B126" s="31" t="s">
        <v>254</v>
      </c>
      <c r="C126" s="30">
        <f>F126+G126+J126+M126</f>
        <v>154</v>
      </c>
      <c r="D126" s="30">
        <f t="shared" si="21"/>
        <v>2815.9</v>
      </c>
      <c r="E126" s="30">
        <f t="shared" si="17"/>
        <v>2969.9</v>
      </c>
      <c r="F126" s="30">
        <v>154</v>
      </c>
      <c r="G126" s="30">
        <v>0</v>
      </c>
      <c r="H126" s="30">
        <v>2488.4</v>
      </c>
      <c r="I126" s="30">
        <f t="shared" si="20"/>
        <v>2488.4</v>
      </c>
      <c r="J126" s="30">
        <v>0</v>
      </c>
      <c r="K126" s="30">
        <v>327.5</v>
      </c>
      <c r="L126" s="30">
        <f t="shared" si="18"/>
        <v>327.5</v>
      </c>
      <c r="M126" s="30">
        <v>0</v>
      </c>
      <c r="N126" s="30"/>
      <c r="O126" s="30">
        <f t="shared" si="19"/>
        <v>0</v>
      </c>
    </row>
    <row r="127" spans="1:15" ht="19.5" customHeight="1">
      <c r="A127" s="33" t="s">
        <v>242</v>
      </c>
      <c r="B127" s="31" t="s">
        <v>243</v>
      </c>
      <c r="C127" s="30">
        <v>5692.3</v>
      </c>
      <c r="D127" s="30">
        <f t="shared" si="21"/>
        <v>768.4</v>
      </c>
      <c r="E127" s="30">
        <f t="shared" si="17"/>
        <v>6460.7</v>
      </c>
      <c r="F127" s="30">
        <v>1836.3</v>
      </c>
      <c r="G127" s="30">
        <v>2346.7</v>
      </c>
      <c r="H127" s="30"/>
      <c r="I127" s="30">
        <f t="shared" si="20"/>
        <v>2346.7</v>
      </c>
      <c r="J127" s="30">
        <v>920.2</v>
      </c>
      <c r="K127" s="30">
        <v>753.4</v>
      </c>
      <c r="L127" s="30">
        <f t="shared" si="18"/>
        <v>1673.6</v>
      </c>
      <c r="M127" s="30">
        <v>589.1</v>
      </c>
      <c r="N127" s="30">
        <v>15</v>
      </c>
      <c r="O127" s="30">
        <f t="shared" si="19"/>
        <v>604.1</v>
      </c>
    </row>
    <row r="128" spans="1:17" s="35" customFormat="1" ht="20.25" customHeight="1">
      <c r="A128" s="34"/>
      <c r="B128" s="25" t="s">
        <v>244</v>
      </c>
      <c r="C128" s="26">
        <f>C114+C74+C7</f>
        <v>2020538.23</v>
      </c>
      <c r="D128" s="26">
        <f>D74+D7+D114</f>
        <v>61064.76000000001</v>
      </c>
      <c r="E128" s="26">
        <f t="shared" si="17"/>
        <v>2081602.99</v>
      </c>
      <c r="F128" s="26">
        <f>F114+F74+F7</f>
        <v>531246.6000000001</v>
      </c>
      <c r="G128" s="26">
        <f>G114+G74+G7</f>
        <v>594492.1300000001</v>
      </c>
      <c r="H128" s="26">
        <f>H74+H7+H114</f>
        <v>0</v>
      </c>
      <c r="I128" s="26">
        <f>I114+I74+I7</f>
        <v>594492.13</v>
      </c>
      <c r="J128" s="26">
        <f>J114+J74+J7</f>
        <v>447863.7</v>
      </c>
      <c r="K128" s="26">
        <f>K74+K7+K114</f>
        <v>53837.530000000006</v>
      </c>
      <c r="L128" s="26">
        <f t="shared" si="18"/>
        <v>501701.23000000004</v>
      </c>
      <c r="M128" s="26">
        <f>M114+M74+M7</f>
        <v>446935.80000000005</v>
      </c>
      <c r="N128" s="26">
        <f>N74+N7+N114</f>
        <v>7227.2300000000005</v>
      </c>
      <c r="O128" s="26">
        <f>O114+O74+O7</f>
        <v>454163.03</v>
      </c>
      <c r="Q128" s="36"/>
    </row>
    <row r="129" spans="1:15" ht="22.5" customHeight="1">
      <c r="A129" s="33"/>
      <c r="B129" s="29" t="s">
        <v>245</v>
      </c>
      <c r="C129" s="30">
        <f>C128-C74</f>
        <v>461654.9199999999</v>
      </c>
      <c r="D129" s="30">
        <f>D7+D114</f>
        <v>26218.56</v>
      </c>
      <c r="E129" s="30">
        <f t="shared" si="17"/>
        <v>487873.4799999999</v>
      </c>
      <c r="F129" s="30">
        <f>F128-F74</f>
        <v>90421.20000000007</v>
      </c>
      <c r="G129" s="30">
        <f>G128-G74</f>
        <v>128498.82000000007</v>
      </c>
      <c r="H129" s="30">
        <f>H7+H114</f>
        <v>2488.4</v>
      </c>
      <c r="I129" s="30">
        <f>I128-I74</f>
        <v>130987.21999999997</v>
      </c>
      <c r="J129" s="30">
        <f>J128-J74</f>
        <v>127390.5</v>
      </c>
      <c r="K129" s="30">
        <f>K7+K114</f>
        <v>13588.93</v>
      </c>
      <c r="L129" s="30">
        <f t="shared" si="18"/>
        <v>140979.43</v>
      </c>
      <c r="M129" s="30">
        <f>M128-M74</f>
        <v>115344.40000000002</v>
      </c>
      <c r="N129" s="30">
        <f>N7+N114</f>
        <v>10141.230000000001</v>
      </c>
      <c r="O129" s="30">
        <f>O128-O74</f>
        <v>125485.63</v>
      </c>
    </row>
    <row r="130" spans="1:13" ht="24" customHeight="1" hidden="1">
      <c r="A130" s="33"/>
      <c r="B130" s="37" t="s">
        <v>246</v>
      </c>
      <c r="C130" s="38">
        <f>C129-C114</f>
        <v>389585.4199999999</v>
      </c>
      <c r="D130" s="38"/>
      <c r="E130" s="38">
        <f t="shared" si="17"/>
        <v>389585.4199999999</v>
      </c>
      <c r="F130" s="38">
        <f>F129-F114</f>
        <v>76651.00000000007</v>
      </c>
      <c r="G130" s="38">
        <f>G129-G114</f>
        <v>101838.42000000007</v>
      </c>
      <c r="H130" s="38"/>
      <c r="I130" s="38">
        <f>I129-I114</f>
        <v>101838.41999999997</v>
      </c>
      <c r="J130" s="38">
        <f>J129-J114</f>
        <v>108960</v>
      </c>
      <c r="K130" s="38"/>
      <c r="L130" s="38"/>
      <c r="M130" s="38">
        <f>M129-M114</f>
        <v>102136.00000000003</v>
      </c>
    </row>
    <row r="131" ht="12.75" customHeight="1"/>
    <row r="132" ht="12.75" customHeight="1"/>
    <row r="133" spans="1:15" s="45" customFormat="1" ht="14.25">
      <c r="A133" s="40"/>
      <c r="B133" s="41" t="s">
        <v>247</v>
      </c>
      <c r="C133" s="42"/>
      <c r="D133" s="42"/>
      <c r="E133" s="42"/>
      <c r="F133" s="4"/>
      <c r="G133" s="42"/>
      <c r="H133" s="42"/>
      <c r="I133" s="42"/>
      <c r="J133" s="40"/>
      <c r="K133" s="40"/>
      <c r="L133" s="40"/>
      <c r="M133" s="40"/>
      <c r="N133" s="43"/>
      <c r="O133" s="44"/>
    </row>
  </sheetData>
  <mergeCells count="1">
    <mergeCell ref="A5:L5"/>
  </mergeCells>
  <printOptions/>
  <pageMargins left="0" right="0" top="0.5905511811023623" bottom="0.35433070866141736" header="0.1968503937007874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Sidorenko</cp:lastModifiedBy>
  <cp:lastPrinted>2006-08-27T07:34:02Z</cp:lastPrinted>
  <dcterms:created xsi:type="dcterms:W3CDTF">2006-08-15T09:25:08Z</dcterms:created>
  <dcterms:modified xsi:type="dcterms:W3CDTF">2006-10-10T01:54:47Z</dcterms:modified>
  <cp:category/>
  <cp:version/>
  <cp:contentType/>
  <cp:contentStatus/>
</cp:coreProperties>
</file>