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1640" activeTab="0"/>
  </bookViews>
  <sheets>
    <sheet name="Доходы " sheetId="1" r:id="rId1"/>
  </sheets>
  <definedNames>
    <definedName name="_xlnm.Print_Titles" localSheetId="0">'Доходы '!$6:$6</definedName>
  </definedNames>
  <calcPr fullCalcOnLoad="1"/>
</workbook>
</file>

<file path=xl/sharedStrings.xml><?xml version="1.0" encoding="utf-8"?>
<sst xmlns="http://schemas.openxmlformats.org/spreadsheetml/2006/main" count="271" uniqueCount="257">
  <si>
    <t>Доходы бюджета ЗАТО Северск на 2006 год</t>
  </si>
  <si>
    <t>(тыс. руб.)</t>
  </si>
  <si>
    <t>Код бюджетной классификации Российской Федерации</t>
  </si>
  <si>
    <t>Наименование доходов</t>
  </si>
  <si>
    <t>Утв. план 2006 года</t>
  </si>
  <si>
    <t>(плюс, минус)</t>
  </si>
  <si>
    <t>Уточн. план 2006 года</t>
  </si>
  <si>
    <t>Утв. план 1 квартала</t>
  </si>
  <si>
    <t>Утв. план 2 квартала</t>
  </si>
  <si>
    <t>Утв. план 3 квартала</t>
  </si>
  <si>
    <t>Утв. план 4 квартала</t>
  </si>
  <si>
    <t>Уточн. план 4 квартала</t>
  </si>
  <si>
    <t xml:space="preserve"> 000 1 00 00000 00 0000 000</t>
  </si>
  <si>
    <t>ДОХОДЫ</t>
  </si>
  <si>
    <t xml:space="preserve"> 182 1 01 00000 00 0000 000</t>
  </si>
  <si>
    <t>НАЛОГИ НА ПРИБЫЛЬ, ДОХОДЫ</t>
  </si>
  <si>
    <t>182 1 01 02000 01 0000 110</t>
  </si>
  <si>
    <t>Налог на доходы физических лиц</t>
  </si>
  <si>
    <t xml:space="preserve"> 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</si>
  <si>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</si>
  <si>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</si>
  <si>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</si>
  <si>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 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</si>
  <si>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</si>
  <si>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182 1 05 00000 00 0000 000</t>
  </si>
  <si>
    <t>НАЛОГИ НА СОВОКУПНЫЙ ДОХОД</t>
  </si>
  <si>
    <t xml:space="preserve"> 182 1 05 02000 02 0000 110</t>
  </si>
  <si>
    <t>Единый налог на вмененный доход для отдельных видов деятельности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</si>
  <si>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</si>
  <si>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</si>
  <si>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</si>
  <si>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</si>
  <si>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182 1 06 01020 04 0000 110</t>
  </si>
  <si>
    <t>Налог на имущество физических лиц, зачисляемый в бюджеты городских округов</t>
  </si>
  <si>
    <t xml:space="preserve"> 182 1 06 06000 00 0000 110</t>
  </si>
  <si>
    <t>Земельный налог</t>
  </si>
  <si>
    <t>182 1 06 06012 04 0000 110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</si>
  <si>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</si>
  <si>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1 06 06020 00 0000 110</t>
  </si>
  <si>
    <t>Земельный налог, взимаемый по ставке, установленной подпкнуктом 2 пункта 1 статьи 394 Налогового кодекса Российской Федерации</t>
  </si>
  <si>
    <t>182 1 06 06022 04 0000 110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</si>
  <si>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</si>
  <si>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000 1 08 00000 00 0000 000</t>
  </si>
  <si>
    <t>ГОСУДАРСТВЕННАЯ ПОШЛИНА, СБОРЫ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</si>
  <si>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</si>
  <si>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</si>
  <si>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</si>
  <si>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</si>
  <si>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</si>
  <si>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</si>
  <si>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</si>
  <si>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</si>
  <si>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188 1 08 07140 01 0000 110</t>
  </si>
  <si>
    <t>806 1 08 07140 01 0000 110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</si>
  <si>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</si>
  <si>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</si>
  <si>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182 1 09 01000 03 0000 110</t>
  </si>
  <si>
    <t>Налог на прибыль организаций, зачисляемый в местные бюджеты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</si>
  <si>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</si>
  <si>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</si>
  <si>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</si>
  <si>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</si>
  <si>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>182 1 09 07000 03 0000 110</t>
  </si>
  <si>
    <t>Прочие налоги и сборы (по отмененным местным налогам и сборам)</t>
  </si>
  <si>
    <t xml:space="preserve"> 182 1 09 07050 03 0000 110</t>
  </si>
  <si>
    <t>Прочие местные налоги и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</si>
  <si>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</si>
  <si>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</si>
  <si>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</si>
  <si>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</si>
  <si>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местных бюджетов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</si>
  <si>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</si>
  <si>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</si>
  <si>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государственной и муниципальной собственности</t>
  </si>
  <si>
    <t xml:space="preserve"> 809 1 11 05011 01 0000 120</t>
  </si>
  <si>
    <t>Арендная плата и поступления от продажи права на заключение договоров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</si>
  <si>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</si>
  <si>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</si>
  <si>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</si>
  <si>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</si>
  <si>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</si>
  <si>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</si>
  <si>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</si>
  <si>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</si>
  <si>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>806 1 11 08044 04 0002 120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</si>
  <si>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</si>
  <si>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000 1 12 000000 00 0000 000</t>
  </si>
  <si>
    <t xml:space="preserve">ПЛАТЕЖИ ЗА ПОЛЬЗОВАНИЕ ПРИРОДНЫМИ РЕСУРСАМИ </t>
  </si>
  <si>
    <t xml:space="preserve"> 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</si>
  <si>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</si>
  <si>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</si>
  <si>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</si>
  <si>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000 1 13 03040 04 0000 130</t>
  </si>
  <si>
    <t>Прочие доходы бюджетов городских округов от оказания платных услуг и компенсации затрат государства</t>
  </si>
  <si>
    <t>188 1 13 03040 04 0001 130</t>
  </si>
  <si>
    <t>Прочие доходы бюджетов городских округов от оказания платных услуг и компенсации затрат государства (спецпродукция ГИБДД)</t>
  </si>
  <si>
    <t>000 1 14 00000 00 0000 000</t>
  </si>
  <si>
    <t>ДОХОДЫ ОТ ПРОДАЖИ МАТЕРИАЛЬНЫХ И НЕМАТЕРИАЛЬНЫХ АКТИВОВ</t>
  </si>
  <si>
    <t xml:space="preserve"> 809 1 14 02030 04 0000 410</t>
  </si>
  <si>
    <t>Доходы от реализации имущества, находящегося в собственности городских округов ( 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</si>
  <si>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</si>
  <si>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</si>
  <si>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806 1 15 02040 04 0000 140</t>
  </si>
  <si>
    <t>Платежи, взимаемые организациями городских округов за выполнение определенных функций (спецпродукция Гостехнадзора)</t>
  </si>
  <si>
    <t xml:space="preserve"> 000 1 16 00000 00 0000 000</t>
  </si>
  <si>
    <t>ШТРАФЫ, САНКЦИИ, ВОЗМЕЩЕНИЕ УЩЕРБА</t>
  </si>
  <si>
    <t>182 1 16 03010 01 0000 140</t>
  </si>
  <si>
    <t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</t>
  </si>
  <si>
    <t xml:space="preserve"> 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</si>
  <si>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</si>
  <si>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 182 1 16 06000 01 0000 140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</si>
  <si>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</si>
  <si>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498 1 16 18040 04 0000 140</t>
  </si>
  <si>
    <t>Денежные взыскания (штрафы) за нарушение законодательства в области охраны окружающей среды</t>
  </si>
  <si>
    <t>177 1 16 27000 01 0000 140</t>
  </si>
  <si>
    <t>Денежные взыскания (штрафы) за нарушение федерального закона "О пожарной безопасности"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</si>
  <si>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</si>
  <si>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</si>
  <si>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</si>
  <si>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правонарушения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</si>
  <si>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</si>
  <si>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</si>
  <si>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</si>
  <si>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</si>
  <si>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</si>
  <si>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</si>
  <si>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</si>
  <si>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</si>
  <si>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000 1 18 00000 00 0000 000</t>
  </si>
  <si>
    <t>ДОХОДЫ БЮДЖЕТОВ БЮДЖЕТНОЙ СИСТЕМЫ РОССИЙСКОЙ ФЕДЕРАЦИИ  ОТ ВОЗВРАТОВ ОСТАТКОВ СУБСИДИЙ И СУБВЕНЦИЙ ПРОШЛЫХ ЛЕТ</t>
  </si>
  <si>
    <t>803 1 18 04010 04 0000 180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</si>
  <si>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</si>
  <si>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 000 2 00 00000 00 0000 000</t>
  </si>
  <si>
    <t>БЕЗВОЗМЕЗДНЫЕ ПОСТУПЛЕНИЯ</t>
  </si>
  <si>
    <t>в том числе</t>
  </si>
  <si>
    <t>803  2 02 01000 00 0000 151</t>
  </si>
  <si>
    <t>Дотации от других бюджетов бюджетной системы Российской Федерации</t>
  </si>
  <si>
    <t>803 2 02 01020 04 0000 151</t>
  </si>
  <si>
    <t>Дотации бюджетам закрытых административно-территориальных образований (из федерального бюджета)</t>
  </si>
  <si>
    <t>803 2 02 01010 04 0000 151</t>
  </si>
  <si>
    <t>Дотации бюджетам городских округов на выравнивание уровня бюджетной обеспеченности (из областного фонда финансовой поддержки муниципальных районов (городских округов)</t>
  </si>
  <si>
    <t>803 2 02 01060 04 0000 151</t>
  </si>
  <si>
    <t>803 2 02 01903 04 0000 151</t>
  </si>
  <si>
    <t>Прочие дотации бюджетам городских округов (в т.ч. из областного фонда финансовой поддержки поселений)</t>
  </si>
  <si>
    <t>803 2 02 02000 00 0000 151</t>
  </si>
  <si>
    <t>Субвенции от других бюджетов бюджетной системы Российской Федерации</t>
  </si>
  <si>
    <t>803 2 02 02150 04 0000 151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</si>
  <si>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</si>
  <si>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803 2 02 02362 04 000 151</t>
  </si>
  <si>
    <t xml:space="preserve">Субвенции бюджетам городских округов на переселение граждан закрытых административно-территориальных образований </t>
  </si>
  <si>
    <t>803 2 02 02930 04 0000 151</t>
  </si>
  <si>
    <t>Прочие субвенции, зачисляемые в бюджеты городских округов</t>
  </si>
  <si>
    <t>803 2 02 02930 04 0100 151</t>
  </si>
  <si>
    <t>в т.ч. Субвенции из областного Фонда компенсаций</t>
  </si>
  <si>
    <t>803 2 02 02930 04 0101 151</t>
  </si>
  <si>
    <t>803 2 02 02930 04 0102 151</t>
  </si>
  <si>
    <t xml:space="preserve">  Субвенция на содержание приемных семей</t>
  </si>
  <si>
    <t>803 2 02 02930 04 0103 151</t>
  </si>
  <si>
    <t>Субвенция на ежемесячную выплату денежных средств опекунам (попечителям) на содержание детей</t>
  </si>
  <si>
    <t>803 2 02 02930 04 0104 151</t>
  </si>
  <si>
    <t xml:space="preserve">  Субвенции на создание и обеспечение деятельности комиссий по делам несовершеннолетних и защите их прав</t>
  </si>
  <si>
    <t>803 2 02 02093 04 0000 151</t>
  </si>
  <si>
    <t xml:space="preserve">  Субвенции бюджетам городских округов  на осуществление полномочий по подготовке и проведению сельскохозяйственной переписи</t>
  </si>
  <si>
    <t>803 2 02 02930 04 0200 151</t>
  </si>
  <si>
    <t>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</t>
  </si>
  <si>
    <t>в том числе:</t>
  </si>
  <si>
    <t>803 2 02 02930 04 0201 151</t>
  </si>
  <si>
    <t xml:space="preserve">   на выплату заработной платы с начислениями работникам образования</t>
  </si>
  <si>
    <t>803 2 02 02930 04 0202 151</t>
  </si>
  <si>
    <t xml:space="preserve">            на книгоиздательскую продукцию</t>
  </si>
  <si>
    <t>803 2 02 02930 04 0203 151</t>
  </si>
  <si>
    <t xml:space="preserve">            на прочие текущие расходы</t>
  </si>
  <si>
    <t>803 2 02 02930 04 0300 151</t>
  </si>
  <si>
    <t>Субвенции на компенсацию энергоснабжающим организациям убытков, связанных с ростом цен на нефть</t>
  </si>
  <si>
    <t>803 2 02 02930 04 0400 151</t>
  </si>
  <si>
    <t>803 2 02 02930 04 0500 151</t>
  </si>
  <si>
    <t>Субвенции на выплату гражданам адресных субсидий на оплату жилья и коммунальных услуг</t>
  </si>
  <si>
    <t>803 2 02 02930 04 0600 151</t>
  </si>
  <si>
    <t>Субвенции на выплату вознаграждения педагогическим работникам образовательных учреждений за выполнение функций классного руководства</t>
  </si>
  <si>
    <t>803 2 02 02930 04 0700 151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</si>
  <si>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</si>
  <si>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803 2 02 02930 04 0800 151</t>
  </si>
  <si>
    <t>803 2 02 02930 04 0900 151</t>
  </si>
  <si>
    <t>Субвенции на реализацию областной целевой программы "Развитие физической культуры и спорта в Томской области на 2006-2008 годы"</t>
  </si>
  <si>
    <t>803 2 02 02930 04 1000 151</t>
  </si>
  <si>
    <t>Субвенции на разработку муниципальных программ  комплексного развития систем коммунальной инфраструктуры поселений и разработку технических заданий для инвестиционных программ организаций коммунального комплекса</t>
  </si>
  <si>
    <t>803 2 02 02930 04 1100 151</t>
  </si>
  <si>
    <t>Субвенции для установления стимулирующих выплат работникам муниципальных учреждений</t>
  </si>
  <si>
    <t>000 202 04000 00 0000 151</t>
  </si>
  <si>
    <t>Субсидии от других бюджетов бюджетной системы Российской Федерации</t>
  </si>
  <si>
    <t>807 202 04033 04 0000 151</t>
  </si>
  <si>
    <t>Субсидии бюджетам городских округов на мероприятия по организации оздоровительной кампании детей</t>
  </si>
  <si>
    <t>803 202 04920 04 0000 151</t>
  </si>
  <si>
    <t xml:space="preserve">Прочие субсидии, зачисляемые в бюджеты городских округов, в том числе </t>
  </si>
  <si>
    <t>803 202 04920 04 0100 151</t>
  </si>
  <si>
    <t xml:space="preserve">    Субсидии на комплектование библиотечных фондов библиотек муниципальных образований</t>
  </si>
  <si>
    <t>803 202 04920 04 0200 151</t>
  </si>
  <si>
    <t xml:space="preserve">  Субсидии на приобретение для муниципальных учреждений культуры клубного типа специализированного оборудования и музыкальных инструментов</t>
  </si>
  <si>
    <t>803 202 04920 04 0300 151</t>
  </si>
  <si>
    <t xml:space="preserve"> Субсидии на ремонт муниципальных объектов социальной  сферы</t>
  </si>
  <si>
    <t>803 202 04920 04 0400 151</t>
  </si>
  <si>
    <t>Субсидии на благоустройство внутриквартальных территорий</t>
  </si>
  <si>
    <t>803 202 04920 04 0500 151</t>
  </si>
  <si>
    <t>Субсидии на оплату работ по капитальному ремонту жилых помещений, занимаемых малоимущими гражданами  на основании договоров социального найма</t>
  </si>
  <si>
    <t>803 202 04920 04 0600 151</t>
  </si>
  <si>
    <t>Субсидии на модернизацию лифтов в домах жилищного фонда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</si>
  <si>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</si>
  <si>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</si>
  <si>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</si>
  <si>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</si>
  <si>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</si>
  <si>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</si>
  <si>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000 3 02 01040 04 0011 130</t>
  </si>
  <si>
    <t>Доходы от продажи услуг  (оздоровительная компания)</t>
  </si>
  <si>
    <t>000 3 02 01040 04 0012 130</t>
  </si>
  <si>
    <t>Доходы от продажи услуг (прочие)</t>
  </si>
  <si>
    <t>000 3 02 02040 04 0000 440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</si>
  <si>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</si>
  <si>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000 3 03 00000 00 0000 000</t>
  </si>
  <si>
    <t>БЕЗВОЗМЕЗДНЫЕ ПОСТУПЛЕНИЯ ОТ ПРЕДПРИНИМАТЕЛЬСКОЙ И ИНОЙ ПРИНОСЯЩЕЙ ДОХОД ДЕЯТЕЛЬНОСТИ</t>
  </si>
  <si>
    <t>000 3 03 01040 04 0000 151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</si>
  <si>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</si>
  <si>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</si>
  <si>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округов, в том числе:</t>
  </si>
  <si>
    <t>000 3 03 02040 04 0011 180</t>
  </si>
  <si>
    <t>000 3 03 02040 04 0012 180</t>
  </si>
  <si>
    <t>Безвозмездные поступления (прочие)</t>
  </si>
  <si>
    <t>ВСЕГО ДОХОДОВ</t>
  </si>
  <si>
    <t>в том числе с территории</t>
  </si>
  <si>
    <t xml:space="preserve">      из них без доходов от предпринимательской и иной приносящей доход деятельности</t>
  </si>
  <si>
    <t>Мэр   ЗАТО Северск                                                                                                                                         Н.И. Кузьменко</t>
  </si>
  <si>
    <t>Прочие доходы бюджетов городских округов от оказания платных услуг и компенсации затрат государства (технадзор)</t>
  </si>
  <si>
    <t>Прочие поступления от использования имущества, находящегося в собственности городских округов (аренда сетей инженерно - технического обеспечения)</t>
  </si>
  <si>
    <t>809 1 11 08044 04 0003 120</t>
  </si>
  <si>
    <t>810 1 13 03040 04 0004 130</t>
  </si>
  <si>
    <t>ДОХОДЫ (ПРОЧИЕ, БЕЗ ОЗДОРОВИТЕЛЬНОЙ КАМПАНИИ)</t>
  </si>
  <si>
    <t>ДОХОДЫ ПО ОЗДОРОВИТЕЛЬНОЙ КАМПАНИИ</t>
  </si>
  <si>
    <t>Безвозмездные поступления (оздоровительная кампания)</t>
  </si>
  <si>
    <t>000 1 11 03030 03 0000 120</t>
  </si>
  <si>
    <t>000 1 11 05000 00 0000 120</t>
  </si>
  <si>
    <t>803 2 02 02930 04 1200 151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</si>
  <si>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</t>
  </si>
  <si>
    <t>803 202 04920 04 0700 151</t>
  </si>
  <si>
    <t>Субсидии на поддержку общеобразовательных учреждений, внедряющих инновационные образовательные программы</t>
  </si>
  <si>
    <t>803 2 02 01070 04 0000 151</t>
  </si>
  <si>
    <t>Дотации бюджетам закрытых  административно-территориальных образований на поддержку мер по обеспечению сбалансированности бюджетов ЗАТО</t>
  </si>
  <si>
    <t>803 2 02 02930 04 1300 151</t>
  </si>
  <si>
    <t>Субвенции на организацию общих врачебных практик на территории Томской области</t>
  </si>
  <si>
    <t>Дотации бюджетам городских округов на поддержку мер по обеспечению сбалансированности бюджетов (на возмещение расходов в связи с изменением тарифов на электроэнергию по населению и организациям бюджетной сферы)</t>
  </si>
  <si>
    <t>Думы ЗАТО Северск</t>
  </si>
  <si>
    <t>от ________2006 №_____</t>
  </si>
  <si>
    <t xml:space="preserve">Субвенции на возмещение расходов при установлении уровня оплаты населением услуг по теплоснабжению в размере 90% </t>
  </si>
  <si>
    <t xml:space="preserve">   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в соответствии с Законом Томской области от 12.11.2001 №119-ОЗ "Об образовании в Томской области"</t>
  </si>
  <si>
    <t>Субвенции на осуществление отдельных государственных полномочий по регулированию  тарифов на перевозки пассажиров и багажа всеми видами общественного транспорта (кроме железнодорожного транспорта) по городским и пригородным муниципальным маршрутам</t>
  </si>
  <si>
    <t>803 2 02 02422 04 0000 151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</si>
  <si>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</si>
  <si>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Приложение 1 к Решению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</si>
</sst>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11"/>
      <name val="Arial"/>
      <family val="0"/>
    </font>
    <font>
      <sz val="7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" fontId="7" fillId="0" borderId="0" xfId="18" applyNumberFormat="1" applyFont="1" applyFill="1" applyBorder="1" applyAlignment="1" applyProtection="1">
      <alignment horizontal="right" vertical="top"/>
      <protection/>
    </xf>
    <xf numFmtId="166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4" fontId="2" fillId="0" borderId="0" xfId="18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showZeros="0" tabSelected="1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00390625" defaultRowHeight="12.75" outlineLevelRow="1" outlineLevelCol="1"/>
  <cols>
    <col min="1" max="1" width="18.125" style="1" customWidth="1"/>
    <col min="2" max="2" width="36.25390625" style="2" customWidth="1"/>
    <col min="3" max="3" width="11.375" style="3" hidden="1" customWidth="1" outlineLevel="1"/>
    <col min="4" max="4" width="9.25390625" style="3" hidden="1" customWidth="1" outlineLevel="1"/>
    <col min="5" max="5" width="11.125" style="3" customWidth="1" collapsed="1"/>
    <col min="6" max="6" width="9.75390625" style="3" customWidth="1"/>
    <col min="7" max="7" width="11.125" style="3" customWidth="1"/>
    <col min="8" max="8" width="9.75390625" style="28" customWidth="1"/>
    <col min="9" max="9" width="9.625" style="3" hidden="1" customWidth="1" outlineLevel="1"/>
    <col min="10" max="10" width="8.00390625" style="3" hidden="1" customWidth="1" outlineLevel="1"/>
    <col min="11" max="11" width="9.75390625" style="3" customWidth="1" collapsed="1"/>
    <col min="12" max="12" width="10.25390625" style="5" hidden="1" customWidth="1" outlineLevel="1"/>
    <col min="13" max="13" width="8.625" style="5" hidden="1" customWidth="1" outlineLevel="1"/>
    <col min="14" max="15" width="9.75390625" style="5" hidden="1" customWidth="1" outlineLevel="1"/>
    <col min="16" max="16" width="9.75390625" style="5" customWidth="1" collapsed="1"/>
    <col min="17" max="17" width="9.75390625" style="5" hidden="1" customWidth="1" outlineLevel="1"/>
    <col min="18" max="18" width="8.125" style="6" hidden="1" customWidth="1" outlineLevel="1"/>
    <col min="19" max="19" width="11.125" style="7" customWidth="1" collapsed="1"/>
    <col min="20" max="20" width="9.875" style="6" customWidth="1"/>
    <col min="21" max="21" width="10.875" style="14" customWidth="1"/>
    <col min="22" max="16384" width="9.125" style="14" customWidth="1"/>
  </cols>
  <sheetData>
    <row r="1" spans="8:21" ht="14.25">
      <c r="H1" s="4"/>
      <c r="I1" s="31"/>
      <c r="J1" s="31"/>
      <c r="Q1" s="32"/>
      <c r="R1" s="33"/>
      <c r="S1" s="34"/>
      <c r="T1" s="33"/>
      <c r="U1" s="41" t="s">
        <v>256</v>
      </c>
    </row>
    <row r="2" spans="8:21" ht="14.25">
      <c r="H2" s="4"/>
      <c r="I2" s="35"/>
      <c r="J2" s="35"/>
      <c r="Q2" s="36"/>
      <c r="R2" s="33"/>
      <c r="S2" s="34"/>
      <c r="T2" s="33"/>
      <c r="U2" s="41" t="s">
        <v>249</v>
      </c>
    </row>
    <row r="3" spans="8:21" ht="14.25">
      <c r="H3" s="4"/>
      <c r="I3" s="37"/>
      <c r="J3" s="37"/>
      <c r="Q3" s="34"/>
      <c r="R3" s="33"/>
      <c r="S3" s="34"/>
      <c r="T3" s="33"/>
      <c r="U3" s="41" t="s">
        <v>250</v>
      </c>
    </row>
    <row r="4" spans="8:21" ht="12.75">
      <c r="H4" s="4"/>
      <c r="I4" s="37"/>
      <c r="J4" s="37"/>
      <c r="K4" s="37"/>
      <c r="L4" s="30"/>
      <c r="M4" s="30"/>
      <c r="N4" s="30"/>
      <c r="O4" s="30"/>
      <c r="P4" s="30"/>
      <c r="Q4" s="37"/>
      <c r="U4" s="40"/>
    </row>
    <row r="5" spans="1:21" ht="24.75" customHeight="1">
      <c r="A5" s="45" t="s">
        <v>0</v>
      </c>
      <c r="B5" s="45"/>
      <c r="C5" s="45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38"/>
      <c r="P5" s="38"/>
      <c r="S5" s="8"/>
      <c r="U5" s="8" t="s">
        <v>1</v>
      </c>
    </row>
    <row r="6" spans="1:21" ht="31.5" customHeight="1">
      <c r="A6" s="9" t="s">
        <v>2</v>
      </c>
      <c r="B6" s="10" t="s">
        <v>3</v>
      </c>
      <c r="C6" s="11" t="s">
        <v>4</v>
      </c>
      <c r="D6" s="12" t="s">
        <v>5</v>
      </c>
      <c r="E6" s="13" t="s">
        <v>4</v>
      </c>
      <c r="F6" s="12" t="s">
        <v>5</v>
      </c>
      <c r="G6" s="13" t="s">
        <v>6</v>
      </c>
      <c r="H6" s="11" t="s">
        <v>7</v>
      </c>
      <c r="I6" s="11" t="s">
        <v>8</v>
      </c>
      <c r="J6" s="12" t="s">
        <v>5</v>
      </c>
      <c r="K6" s="11" t="s">
        <v>8</v>
      </c>
      <c r="L6" s="11" t="s">
        <v>9</v>
      </c>
      <c r="M6" s="12" t="s">
        <v>5</v>
      </c>
      <c r="N6" s="11" t="s">
        <v>9</v>
      </c>
      <c r="O6" s="12" t="s">
        <v>5</v>
      </c>
      <c r="P6" s="11" t="s">
        <v>9</v>
      </c>
      <c r="Q6" s="11" t="s">
        <v>10</v>
      </c>
      <c r="R6" s="12" t="s">
        <v>5</v>
      </c>
      <c r="S6" s="11" t="s">
        <v>10</v>
      </c>
      <c r="T6" s="12" t="s">
        <v>5</v>
      </c>
      <c r="U6" s="13" t="s">
        <v>11</v>
      </c>
    </row>
    <row r="7" spans="1:21" s="18" customFormat="1" ht="24" customHeight="1">
      <c r="A7" s="15" t="s">
        <v>12</v>
      </c>
      <c r="B7" s="16" t="s">
        <v>13</v>
      </c>
      <c r="C7" s="17">
        <f>C8+C13+C15+C22+C29+C35+C47+C49+C53+C55+C57+C69</f>
        <v>389585.42</v>
      </c>
      <c r="D7" s="17">
        <f>M7+R7</f>
        <v>20359.06</v>
      </c>
      <c r="E7" s="17">
        <f>E8+E13+E15+E22+E29+E35+E47+E49+E53+E55+E57+E69</f>
        <v>415459.48</v>
      </c>
      <c r="F7" s="17">
        <f>O7+T7</f>
        <v>11561</v>
      </c>
      <c r="G7" s="17">
        <f>E7+F7</f>
        <v>427020.48</v>
      </c>
      <c r="H7" s="17">
        <f>H8+H13+H15+H22+H29+H35+H47+H49+H53+H55+H57+H69</f>
        <v>76651</v>
      </c>
      <c r="I7" s="17">
        <f>I8+I13+I15+I22+I29+I35+I47+I49+I53+I55+I57+I69</f>
        <v>101838.42</v>
      </c>
      <c r="J7" s="17">
        <f>J70</f>
        <v>0</v>
      </c>
      <c r="K7" s="17">
        <f>I7+J7</f>
        <v>101838.42</v>
      </c>
      <c r="L7" s="17">
        <f>L8+L13+L15+L22+L29+L35+L47+L49+L53+L55+L57+L69</f>
        <v>108960</v>
      </c>
      <c r="M7" s="17">
        <f>M8+M13+M15+M22+M29+M35+M47+M49+M53+M55+M57+M69</f>
        <v>10179.53</v>
      </c>
      <c r="N7" s="17">
        <f aca="true" t="shared" si="0" ref="N7:N38">L7+M7</f>
        <v>119139.53</v>
      </c>
      <c r="O7" s="17"/>
      <c r="P7" s="17">
        <f>N7+O7</f>
        <v>119139.53</v>
      </c>
      <c r="Q7" s="17">
        <f>Q8+Q13+Q15+Q22+Q29+Q35+Q47+Q49+Q53+Q55+Q57+Q69</f>
        <v>102136</v>
      </c>
      <c r="R7" s="17">
        <f>R8+R13+R15+R22+R29+R35+R47+R49+R53+R55+R57+R69</f>
        <v>10179.53</v>
      </c>
      <c r="S7" s="17">
        <f>S8+S13+S15+S22+S29+S35+S47+S49+S53+S55+S57+S69</f>
        <v>117830.53</v>
      </c>
      <c r="T7" s="17">
        <f>T8+T13+T15+T22+T29+T35+T47+T49+T53+T55+T57+T69</f>
        <v>11561</v>
      </c>
      <c r="U7" s="17">
        <f>S7+T7</f>
        <v>129391.53</v>
      </c>
    </row>
    <row r="8" spans="1:21" ht="12" hidden="1" outlineLevel="1">
      <c r="A8" s="19" t="s">
        <v>14</v>
      </c>
      <c r="B8" s="20" t="s">
        <v>15</v>
      </c>
      <c r="C8" s="21">
        <f>C9</f>
        <v>237673</v>
      </c>
      <c r="D8" s="21"/>
      <c r="E8" s="21">
        <f aca="true" t="shared" si="1" ref="E8:E37">C8+D8</f>
        <v>237673</v>
      </c>
      <c r="F8" s="21"/>
      <c r="G8" s="21">
        <f>E8+F8</f>
        <v>237673</v>
      </c>
      <c r="H8" s="21">
        <f>H9</f>
        <v>51090</v>
      </c>
      <c r="I8" s="21">
        <f>I9</f>
        <v>59400</v>
      </c>
      <c r="J8" s="21"/>
      <c r="K8" s="21">
        <f>K9</f>
        <v>59400</v>
      </c>
      <c r="L8" s="21">
        <f>L9</f>
        <v>63200</v>
      </c>
      <c r="M8" s="21"/>
      <c r="N8" s="21">
        <f t="shared" si="0"/>
        <v>63200</v>
      </c>
      <c r="O8" s="21"/>
      <c r="P8" s="21">
        <f aca="true" t="shared" si="2" ref="P8:P34">N8+O8</f>
        <v>63200</v>
      </c>
      <c r="Q8" s="21">
        <f>Q9</f>
        <v>63983</v>
      </c>
      <c r="R8" s="21"/>
      <c r="S8" s="21">
        <f>S9</f>
        <v>63983</v>
      </c>
      <c r="T8" s="21"/>
      <c r="U8" s="21">
        <f aca="true" t="shared" si="3" ref="U8:U40">S8+T8</f>
        <v>63983</v>
      </c>
    </row>
    <row r="9" spans="1:21" ht="12" hidden="1" outlineLevel="1">
      <c r="A9" s="19" t="s">
        <v>16</v>
      </c>
      <c r="B9" s="20" t="s">
        <v>17</v>
      </c>
      <c r="C9" s="21">
        <f>C10</f>
        <v>237673</v>
      </c>
      <c r="D9" s="21"/>
      <c r="E9" s="21">
        <f t="shared" si="1"/>
        <v>237673</v>
      </c>
      <c r="F9" s="21"/>
      <c r="G9" s="21">
        <f aca="true" t="shared" si="4" ref="G9:G37">E9+F9</f>
        <v>237673</v>
      </c>
      <c r="H9" s="21">
        <f>H10</f>
        <v>51090</v>
      </c>
      <c r="I9" s="21">
        <f>I10</f>
        <v>59400</v>
      </c>
      <c r="J9" s="21"/>
      <c r="K9" s="21">
        <f>K10</f>
        <v>59400</v>
      </c>
      <c r="L9" s="21">
        <f>L10</f>
        <v>63200</v>
      </c>
      <c r="M9" s="21"/>
      <c r="N9" s="21">
        <f t="shared" si="0"/>
        <v>63200</v>
      </c>
      <c r="O9" s="21"/>
      <c r="P9" s="21">
        <f t="shared" si="2"/>
        <v>63200</v>
      </c>
      <c r="Q9" s="21">
        <f>Q10</f>
        <v>63983</v>
      </c>
      <c r="R9" s="21"/>
      <c r="S9" s="21">
        <f>S10</f>
        <v>63983</v>
      </c>
      <c r="T9" s="21"/>
      <c r="U9" s="21">
        <f t="shared" si="3"/>
        <v>63983</v>
      </c>
    </row>
    <row r="10" spans="1:21" ht="60" hidden="1" outlineLevel="1">
      <c r="A10" s="19" t="s">
        <v>18</v>
      </c>
      <c r="B10" s="22" t="s">
        <v>19</v>
      </c>
      <c r="C10" s="21">
        <f>C11+C12</f>
        <v>237673</v>
      </c>
      <c r="D10" s="21"/>
      <c r="E10" s="21">
        <f t="shared" si="1"/>
        <v>237673</v>
      </c>
      <c r="F10" s="21"/>
      <c r="G10" s="21">
        <f t="shared" si="4"/>
        <v>237673</v>
      </c>
      <c r="H10" s="21">
        <f>H11+H12</f>
        <v>51090</v>
      </c>
      <c r="I10" s="21">
        <f>I11+I12</f>
        <v>59400</v>
      </c>
      <c r="J10" s="21"/>
      <c r="K10" s="21">
        <f>K11+K12</f>
        <v>59400</v>
      </c>
      <c r="L10" s="21">
        <f>L11+L12</f>
        <v>63200</v>
      </c>
      <c r="M10" s="21"/>
      <c r="N10" s="21">
        <f t="shared" si="0"/>
        <v>63200</v>
      </c>
      <c r="O10" s="21"/>
      <c r="P10" s="21">
        <f t="shared" si="2"/>
        <v>63200</v>
      </c>
      <c r="Q10" s="21">
        <f>Q11+Q12</f>
        <v>63983</v>
      </c>
      <c r="R10" s="21"/>
      <c r="S10" s="21">
        <f>S11+S12</f>
        <v>63983</v>
      </c>
      <c r="T10" s="21"/>
      <c r="U10" s="21">
        <f t="shared" si="3"/>
        <v>63983</v>
      </c>
    </row>
    <row r="11" spans="1:21" ht="96" hidden="1" outlineLevel="1">
      <c r="A11" s="19" t="s">
        <v>20</v>
      </c>
      <c r="B11" s="22" t="s">
        <v>21</v>
      </c>
      <c r="C11" s="21">
        <f>H11+I11+L11+Q11</f>
        <v>236749</v>
      </c>
      <c r="D11" s="21"/>
      <c r="E11" s="21">
        <f t="shared" si="1"/>
        <v>236749</v>
      </c>
      <c r="F11" s="21"/>
      <c r="G11" s="21">
        <f t="shared" si="4"/>
        <v>236749</v>
      </c>
      <c r="H11" s="21">
        <v>51000</v>
      </c>
      <c r="I11" s="21">
        <v>59000</v>
      </c>
      <c r="J11" s="21"/>
      <c r="K11" s="21">
        <v>59000</v>
      </c>
      <c r="L11" s="21">
        <v>63000</v>
      </c>
      <c r="M11" s="21"/>
      <c r="N11" s="21">
        <f t="shared" si="0"/>
        <v>63000</v>
      </c>
      <c r="O11" s="21"/>
      <c r="P11" s="21">
        <f t="shared" si="2"/>
        <v>63000</v>
      </c>
      <c r="Q11" s="21">
        <v>63749</v>
      </c>
      <c r="R11" s="21"/>
      <c r="S11" s="21">
        <v>63749</v>
      </c>
      <c r="T11" s="21"/>
      <c r="U11" s="21">
        <f t="shared" si="3"/>
        <v>63749</v>
      </c>
    </row>
    <row r="12" spans="1:21" ht="96" hidden="1" outlineLevel="1">
      <c r="A12" s="19" t="s">
        <v>22</v>
      </c>
      <c r="B12" s="22" t="s">
        <v>23</v>
      </c>
      <c r="C12" s="21">
        <f>H12+I12+L12+Q12</f>
        <v>924</v>
      </c>
      <c r="D12" s="21"/>
      <c r="E12" s="21">
        <f t="shared" si="1"/>
        <v>924</v>
      </c>
      <c r="F12" s="21"/>
      <c r="G12" s="21">
        <f t="shared" si="4"/>
        <v>924</v>
      </c>
      <c r="H12" s="21">
        <v>90</v>
      </c>
      <c r="I12" s="21">
        <v>400</v>
      </c>
      <c r="J12" s="21"/>
      <c r="K12" s="21">
        <v>400</v>
      </c>
      <c r="L12" s="21">
        <v>200</v>
      </c>
      <c r="M12" s="21"/>
      <c r="N12" s="21">
        <f t="shared" si="0"/>
        <v>200</v>
      </c>
      <c r="O12" s="21"/>
      <c r="P12" s="21">
        <f t="shared" si="2"/>
        <v>200</v>
      </c>
      <c r="Q12" s="21">
        <v>234</v>
      </c>
      <c r="R12" s="21"/>
      <c r="S12" s="21">
        <v>234</v>
      </c>
      <c r="T12" s="21"/>
      <c r="U12" s="21">
        <f t="shared" si="3"/>
        <v>234</v>
      </c>
    </row>
    <row r="13" spans="1:21" ht="12" hidden="1" outlineLevel="1">
      <c r="A13" s="19" t="s">
        <v>24</v>
      </c>
      <c r="B13" s="20" t="s">
        <v>25</v>
      </c>
      <c r="C13" s="21">
        <f>C14</f>
        <v>28841</v>
      </c>
      <c r="D13" s="21"/>
      <c r="E13" s="21">
        <f t="shared" si="1"/>
        <v>28841</v>
      </c>
      <c r="F13" s="21"/>
      <c r="G13" s="21">
        <f t="shared" si="4"/>
        <v>28841</v>
      </c>
      <c r="H13" s="21">
        <f>H14</f>
        <v>6500</v>
      </c>
      <c r="I13" s="21">
        <f>I14</f>
        <v>7500</v>
      </c>
      <c r="J13" s="21"/>
      <c r="K13" s="21">
        <f>K14</f>
        <v>7500</v>
      </c>
      <c r="L13" s="21">
        <f>L14</f>
        <v>7500</v>
      </c>
      <c r="M13" s="21"/>
      <c r="N13" s="21">
        <f t="shared" si="0"/>
        <v>7500</v>
      </c>
      <c r="O13" s="21"/>
      <c r="P13" s="21">
        <f t="shared" si="2"/>
        <v>7500</v>
      </c>
      <c r="Q13" s="21">
        <f>Q14</f>
        <v>7341</v>
      </c>
      <c r="R13" s="21"/>
      <c r="S13" s="21">
        <f>S14</f>
        <v>7341</v>
      </c>
      <c r="T13" s="21"/>
      <c r="U13" s="21">
        <f t="shared" si="3"/>
        <v>7341</v>
      </c>
    </row>
    <row r="14" spans="1:21" ht="24" hidden="1" outlineLevel="1">
      <c r="A14" s="19" t="s">
        <v>26</v>
      </c>
      <c r="B14" s="22" t="s">
        <v>27</v>
      </c>
      <c r="C14" s="21">
        <f>H14+I14+L14+Q14</f>
        <v>28841</v>
      </c>
      <c r="D14" s="21"/>
      <c r="E14" s="21">
        <f t="shared" si="1"/>
        <v>28841</v>
      </c>
      <c r="F14" s="21"/>
      <c r="G14" s="21">
        <f t="shared" si="4"/>
        <v>28841</v>
      </c>
      <c r="H14" s="21">
        <v>6500</v>
      </c>
      <c r="I14" s="21">
        <v>7500</v>
      </c>
      <c r="J14" s="21"/>
      <c r="K14" s="21">
        <v>7500</v>
      </c>
      <c r="L14" s="21">
        <v>7500</v>
      </c>
      <c r="M14" s="21"/>
      <c r="N14" s="21">
        <f t="shared" si="0"/>
        <v>7500</v>
      </c>
      <c r="O14" s="21"/>
      <c r="P14" s="21">
        <f t="shared" si="2"/>
        <v>7500</v>
      </c>
      <c r="Q14" s="21">
        <v>7341</v>
      </c>
      <c r="R14" s="21"/>
      <c r="S14" s="21">
        <v>7341</v>
      </c>
      <c r="T14" s="21"/>
      <c r="U14" s="21">
        <f t="shared" si="3"/>
        <v>7341</v>
      </c>
    </row>
    <row r="15" spans="1:21" ht="12" hidden="1" outlineLevel="1">
      <c r="A15" s="19" t="s">
        <v>28</v>
      </c>
      <c r="B15" s="20" t="s">
        <v>29</v>
      </c>
      <c r="C15" s="21">
        <f>C16+C18</f>
        <v>25896</v>
      </c>
      <c r="D15" s="21"/>
      <c r="E15" s="21">
        <f t="shared" si="1"/>
        <v>25896</v>
      </c>
      <c r="F15" s="21"/>
      <c r="G15" s="21">
        <f t="shared" si="4"/>
        <v>25896</v>
      </c>
      <c r="H15" s="21">
        <f>H16+H18</f>
        <v>400</v>
      </c>
      <c r="I15" s="21">
        <f>I16+I18</f>
        <v>6450</v>
      </c>
      <c r="J15" s="21"/>
      <c r="K15" s="21">
        <f>K16+K18</f>
        <v>6450</v>
      </c>
      <c r="L15" s="21">
        <f>L16+L18</f>
        <v>10500</v>
      </c>
      <c r="M15" s="21"/>
      <c r="N15" s="21">
        <f t="shared" si="0"/>
        <v>10500</v>
      </c>
      <c r="O15" s="21"/>
      <c r="P15" s="21">
        <f t="shared" si="2"/>
        <v>10500</v>
      </c>
      <c r="Q15" s="21">
        <f>Q16+Q18</f>
        <v>8546</v>
      </c>
      <c r="R15" s="21"/>
      <c r="S15" s="21">
        <f>S16+S18</f>
        <v>8546</v>
      </c>
      <c r="T15" s="21"/>
      <c r="U15" s="21">
        <f t="shared" si="3"/>
        <v>8546</v>
      </c>
    </row>
    <row r="16" spans="1:21" ht="12" hidden="1" outlineLevel="1">
      <c r="A16" s="19" t="s">
        <v>30</v>
      </c>
      <c r="B16" s="20" t="s">
        <v>31</v>
      </c>
      <c r="C16" s="21">
        <f>C17</f>
        <v>5010</v>
      </c>
      <c r="D16" s="21"/>
      <c r="E16" s="21">
        <f t="shared" si="1"/>
        <v>5010</v>
      </c>
      <c r="F16" s="21"/>
      <c r="G16" s="21">
        <f t="shared" si="4"/>
        <v>5010</v>
      </c>
      <c r="H16" s="21">
        <f>H17</f>
        <v>400</v>
      </c>
      <c r="I16" s="21">
        <f>I17</f>
        <v>150</v>
      </c>
      <c r="J16" s="21"/>
      <c r="K16" s="21">
        <f>K17</f>
        <v>150</v>
      </c>
      <c r="L16" s="21">
        <f>L17</f>
        <v>3500</v>
      </c>
      <c r="M16" s="21"/>
      <c r="N16" s="21">
        <f t="shared" si="0"/>
        <v>3500</v>
      </c>
      <c r="O16" s="21"/>
      <c r="P16" s="21">
        <f t="shared" si="2"/>
        <v>3500</v>
      </c>
      <c r="Q16" s="21">
        <f>Q17</f>
        <v>960</v>
      </c>
      <c r="R16" s="21"/>
      <c r="S16" s="21">
        <f>S17</f>
        <v>960</v>
      </c>
      <c r="T16" s="21"/>
      <c r="U16" s="21">
        <f t="shared" si="3"/>
        <v>960</v>
      </c>
    </row>
    <row r="17" spans="1:21" ht="36" hidden="1" outlineLevel="1">
      <c r="A17" s="19" t="s">
        <v>32</v>
      </c>
      <c r="B17" s="22" t="s">
        <v>33</v>
      </c>
      <c r="C17" s="21">
        <f>H17+I17+L17+Q17</f>
        <v>5010</v>
      </c>
      <c r="D17" s="21"/>
      <c r="E17" s="21">
        <f t="shared" si="1"/>
        <v>5010</v>
      </c>
      <c r="F17" s="21"/>
      <c r="G17" s="21">
        <f t="shared" si="4"/>
        <v>5010</v>
      </c>
      <c r="H17" s="21">
        <v>400</v>
      </c>
      <c r="I17" s="21">
        <v>150</v>
      </c>
      <c r="J17" s="21"/>
      <c r="K17" s="21">
        <v>150</v>
      </c>
      <c r="L17" s="21">
        <v>3500</v>
      </c>
      <c r="M17" s="21"/>
      <c r="N17" s="21">
        <f t="shared" si="0"/>
        <v>3500</v>
      </c>
      <c r="O17" s="21"/>
      <c r="P17" s="21">
        <f t="shared" si="2"/>
        <v>3500</v>
      </c>
      <c r="Q17" s="21">
        <v>960</v>
      </c>
      <c r="R17" s="21"/>
      <c r="S17" s="21">
        <v>960</v>
      </c>
      <c r="T17" s="21"/>
      <c r="U17" s="21">
        <f t="shared" si="3"/>
        <v>960</v>
      </c>
    </row>
    <row r="18" spans="1:21" ht="12" hidden="1" outlineLevel="1">
      <c r="A18" s="19" t="s">
        <v>34</v>
      </c>
      <c r="B18" s="20" t="s">
        <v>35</v>
      </c>
      <c r="C18" s="21">
        <f>C19+C21</f>
        <v>20886</v>
      </c>
      <c r="D18" s="21"/>
      <c r="E18" s="21">
        <f t="shared" si="1"/>
        <v>20886</v>
      </c>
      <c r="F18" s="21"/>
      <c r="G18" s="21">
        <f t="shared" si="4"/>
        <v>20886</v>
      </c>
      <c r="H18" s="21"/>
      <c r="I18" s="21">
        <f>I19+I21</f>
        <v>6300</v>
      </c>
      <c r="J18" s="21"/>
      <c r="K18" s="21">
        <f>K19+K21</f>
        <v>6300</v>
      </c>
      <c r="L18" s="21">
        <f>L19+L21</f>
        <v>7000</v>
      </c>
      <c r="M18" s="21"/>
      <c r="N18" s="21">
        <f t="shared" si="0"/>
        <v>7000</v>
      </c>
      <c r="O18" s="21"/>
      <c r="P18" s="21">
        <f t="shared" si="2"/>
        <v>7000</v>
      </c>
      <c r="Q18" s="21">
        <f>Q19+Q21</f>
        <v>7586</v>
      </c>
      <c r="R18" s="21"/>
      <c r="S18" s="21">
        <f>S19+S21</f>
        <v>7586</v>
      </c>
      <c r="T18" s="21"/>
      <c r="U18" s="21">
        <f t="shared" si="3"/>
        <v>7586</v>
      </c>
    </row>
    <row r="19" spans="1:21" ht="60" hidden="1" outlineLevel="1">
      <c r="A19" s="19" t="s">
        <v>36</v>
      </c>
      <c r="B19" s="22" t="s">
        <v>37</v>
      </c>
      <c r="C19" s="21"/>
      <c r="D19" s="21"/>
      <c r="E19" s="21">
        <f t="shared" si="1"/>
        <v>0</v>
      </c>
      <c r="F19" s="21"/>
      <c r="G19" s="21">
        <f t="shared" si="4"/>
        <v>0</v>
      </c>
      <c r="H19" s="21"/>
      <c r="I19" s="21"/>
      <c r="J19" s="21"/>
      <c r="K19" s="21"/>
      <c r="L19" s="21"/>
      <c r="M19" s="21"/>
      <c r="N19" s="21">
        <f t="shared" si="0"/>
        <v>0</v>
      </c>
      <c r="O19" s="21"/>
      <c r="P19" s="21">
        <f t="shared" si="2"/>
        <v>0</v>
      </c>
      <c r="Q19" s="21"/>
      <c r="R19" s="21"/>
      <c r="S19" s="21"/>
      <c r="T19" s="21"/>
      <c r="U19" s="21">
        <f t="shared" si="3"/>
        <v>0</v>
      </c>
    </row>
    <row r="20" spans="1:21" ht="48" hidden="1" outlineLevel="1">
      <c r="A20" s="19" t="s">
        <v>38</v>
      </c>
      <c r="B20" s="22" t="s">
        <v>39</v>
      </c>
      <c r="C20" s="21"/>
      <c r="D20" s="21"/>
      <c r="E20" s="21">
        <f t="shared" si="1"/>
        <v>0</v>
      </c>
      <c r="F20" s="21"/>
      <c r="G20" s="21">
        <f t="shared" si="4"/>
        <v>0</v>
      </c>
      <c r="H20" s="21"/>
      <c r="I20" s="21"/>
      <c r="J20" s="21"/>
      <c r="K20" s="21"/>
      <c r="L20" s="21"/>
      <c r="M20" s="21"/>
      <c r="N20" s="21">
        <f t="shared" si="0"/>
        <v>0</v>
      </c>
      <c r="O20" s="21"/>
      <c r="P20" s="21">
        <f t="shared" si="2"/>
        <v>0</v>
      </c>
      <c r="Q20" s="21">
        <f>C20-H20-I20-L20</f>
        <v>0</v>
      </c>
      <c r="R20" s="21"/>
      <c r="S20" s="21">
        <f>E20-J20-K20-R20</f>
        <v>0</v>
      </c>
      <c r="T20" s="21"/>
      <c r="U20" s="21">
        <f t="shared" si="3"/>
        <v>0</v>
      </c>
    </row>
    <row r="21" spans="1:21" ht="60" hidden="1" outlineLevel="1">
      <c r="A21" s="19" t="s">
        <v>40</v>
      </c>
      <c r="B21" s="22" t="s">
        <v>41</v>
      </c>
      <c r="C21" s="21">
        <f>H21+I21+L21+Q21</f>
        <v>20886</v>
      </c>
      <c r="D21" s="21"/>
      <c r="E21" s="21">
        <f t="shared" si="1"/>
        <v>20886</v>
      </c>
      <c r="F21" s="21"/>
      <c r="G21" s="21">
        <f t="shared" si="4"/>
        <v>20886</v>
      </c>
      <c r="H21" s="21"/>
      <c r="I21" s="21">
        <v>6300</v>
      </c>
      <c r="J21" s="21"/>
      <c r="K21" s="21">
        <v>6300</v>
      </c>
      <c r="L21" s="21">
        <v>7000</v>
      </c>
      <c r="M21" s="21"/>
      <c r="N21" s="21">
        <f t="shared" si="0"/>
        <v>7000</v>
      </c>
      <c r="O21" s="21"/>
      <c r="P21" s="21">
        <f t="shared" si="2"/>
        <v>7000</v>
      </c>
      <c r="Q21" s="21">
        <v>7586</v>
      </c>
      <c r="R21" s="21"/>
      <c r="S21" s="21">
        <v>7586</v>
      </c>
      <c r="T21" s="21"/>
      <c r="U21" s="21">
        <f t="shared" si="3"/>
        <v>7586</v>
      </c>
    </row>
    <row r="22" spans="1:21" ht="12" hidden="1" outlineLevel="1">
      <c r="A22" s="19" t="s">
        <v>42</v>
      </c>
      <c r="B22" s="20" t="s">
        <v>43</v>
      </c>
      <c r="C22" s="21">
        <f>C23+C25</f>
        <v>6522</v>
      </c>
      <c r="D22" s="21"/>
      <c r="E22" s="21">
        <f t="shared" si="1"/>
        <v>6522</v>
      </c>
      <c r="F22" s="21"/>
      <c r="G22" s="21">
        <f t="shared" si="4"/>
        <v>6522</v>
      </c>
      <c r="H22" s="21">
        <f>H23+H25</f>
        <v>1200</v>
      </c>
      <c r="I22" s="21">
        <f>I23+I25</f>
        <v>1800</v>
      </c>
      <c r="J22" s="21"/>
      <c r="K22" s="21">
        <f>K23+K25</f>
        <v>1800</v>
      </c>
      <c r="L22" s="21">
        <f>L23+L25</f>
        <v>1870</v>
      </c>
      <c r="M22" s="21"/>
      <c r="N22" s="21">
        <f t="shared" si="0"/>
        <v>1870</v>
      </c>
      <c r="O22" s="21"/>
      <c r="P22" s="21">
        <f t="shared" si="2"/>
        <v>1870</v>
      </c>
      <c r="Q22" s="21">
        <f>Q23+Q25</f>
        <v>1652</v>
      </c>
      <c r="R22" s="21"/>
      <c r="S22" s="21">
        <f>S23+S25</f>
        <v>1652</v>
      </c>
      <c r="T22" s="21"/>
      <c r="U22" s="21">
        <f t="shared" si="3"/>
        <v>1652</v>
      </c>
    </row>
    <row r="23" spans="1:21" ht="36" hidden="1" outlineLevel="1">
      <c r="A23" s="19" t="s">
        <v>44</v>
      </c>
      <c r="B23" s="22" t="s">
        <v>45</v>
      </c>
      <c r="C23" s="21">
        <f>C24</f>
        <v>1420</v>
      </c>
      <c r="D23" s="21"/>
      <c r="E23" s="21">
        <f t="shared" si="1"/>
        <v>1420</v>
      </c>
      <c r="F23" s="21"/>
      <c r="G23" s="21">
        <f t="shared" si="4"/>
        <v>1420</v>
      </c>
      <c r="H23" s="21">
        <f>H24</f>
        <v>300</v>
      </c>
      <c r="I23" s="21">
        <f>I24</f>
        <v>300</v>
      </c>
      <c r="J23" s="21"/>
      <c r="K23" s="21">
        <f>K24</f>
        <v>300</v>
      </c>
      <c r="L23" s="21">
        <f>L24</f>
        <v>370</v>
      </c>
      <c r="M23" s="21"/>
      <c r="N23" s="21">
        <f t="shared" si="0"/>
        <v>370</v>
      </c>
      <c r="O23" s="21"/>
      <c r="P23" s="21">
        <f t="shared" si="2"/>
        <v>370</v>
      </c>
      <c r="Q23" s="21">
        <f>Q24</f>
        <v>450</v>
      </c>
      <c r="R23" s="21"/>
      <c r="S23" s="21">
        <f>S24</f>
        <v>450</v>
      </c>
      <c r="T23" s="21"/>
      <c r="U23" s="21">
        <f t="shared" si="3"/>
        <v>450</v>
      </c>
    </row>
    <row r="24" spans="1:21" ht="72" hidden="1" outlineLevel="1">
      <c r="A24" s="19" t="s">
        <v>46</v>
      </c>
      <c r="B24" s="22" t="s">
        <v>47</v>
      </c>
      <c r="C24" s="21">
        <f>H24+I24+L24+Q24</f>
        <v>1420</v>
      </c>
      <c r="D24" s="21"/>
      <c r="E24" s="21">
        <f t="shared" si="1"/>
        <v>1420</v>
      </c>
      <c r="F24" s="21"/>
      <c r="G24" s="21">
        <f t="shared" si="4"/>
        <v>1420</v>
      </c>
      <c r="H24" s="21">
        <v>300</v>
      </c>
      <c r="I24" s="21">
        <v>300</v>
      </c>
      <c r="J24" s="21"/>
      <c r="K24" s="21">
        <v>300</v>
      </c>
      <c r="L24" s="21">
        <v>370</v>
      </c>
      <c r="M24" s="21"/>
      <c r="N24" s="21">
        <f t="shared" si="0"/>
        <v>370</v>
      </c>
      <c r="O24" s="21"/>
      <c r="P24" s="21">
        <f t="shared" si="2"/>
        <v>370</v>
      </c>
      <c r="Q24" s="21">
        <v>450</v>
      </c>
      <c r="R24" s="21"/>
      <c r="S24" s="21">
        <v>450</v>
      </c>
      <c r="T24" s="21"/>
      <c r="U24" s="21">
        <f t="shared" si="3"/>
        <v>450</v>
      </c>
    </row>
    <row r="25" spans="1:21" ht="48" hidden="1" outlineLevel="1">
      <c r="A25" s="19" t="s">
        <v>48</v>
      </c>
      <c r="B25" s="22" t="s">
        <v>49</v>
      </c>
      <c r="C25" s="21">
        <f>C26</f>
        <v>5102</v>
      </c>
      <c r="D25" s="21"/>
      <c r="E25" s="21">
        <f t="shared" si="1"/>
        <v>5102</v>
      </c>
      <c r="F25" s="21"/>
      <c r="G25" s="21">
        <f t="shared" si="4"/>
        <v>5102</v>
      </c>
      <c r="H25" s="21">
        <f>H26</f>
        <v>900</v>
      </c>
      <c r="I25" s="21">
        <f>I26</f>
        <v>1500</v>
      </c>
      <c r="J25" s="21"/>
      <c r="K25" s="21">
        <f>K26</f>
        <v>1500</v>
      </c>
      <c r="L25" s="21">
        <f>L26</f>
        <v>1500</v>
      </c>
      <c r="M25" s="21"/>
      <c r="N25" s="21">
        <f t="shared" si="0"/>
        <v>1500</v>
      </c>
      <c r="O25" s="21"/>
      <c r="P25" s="21">
        <f t="shared" si="2"/>
        <v>1500</v>
      </c>
      <c r="Q25" s="21">
        <f>Q26</f>
        <v>1202</v>
      </c>
      <c r="R25" s="21"/>
      <c r="S25" s="21">
        <f>S26</f>
        <v>1202</v>
      </c>
      <c r="T25" s="21"/>
      <c r="U25" s="21">
        <f t="shared" si="3"/>
        <v>1202</v>
      </c>
    </row>
    <row r="26" spans="1:21" ht="84" hidden="1" outlineLevel="1">
      <c r="A26" s="19" t="s">
        <v>50</v>
      </c>
      <c r="B26" s="22" t="s">
        <v>51</v>
      </c>
      <c r="C26" s="21">
        <f>C27+C28</f>
        <v>5102</v>
      </c>
      <c r="D26" s="21"/>
      <c r="E26" s="21">
        <f t="shared" si="1"/>
        <v>5102</v>
      </c>
      <c r="F26" s="21"/>
      <c r="G26" s="21">
        <f t="shared" si="4"/>
        <v>5102</v>
      </c>
      <c r="H26" s="21">
        <f>H27+H28</f>
        <v>900</v>
      </c>
      <c r="I26" s="21">
        <f>I27+I28</f>
        <v>1500</v>
      </c>
      <c r="J26" s="21"/>
      <c r="K26" s="21">
        <f>K27+K28</f>
        <v>1500</v>
      </c>
      <c r="L26" s="21">
        <v>1500</v>
      </c>
      <c r="M26" s="21"/>
      <c r="N26" s="21">
        <f t="shared" si="0"/>
        <v>1500</v>
      </c>
      <c r="O26" s="21"/>
      <c r="P26" s="21">
        <f t="shared" si="2"/>
        <v>1500</v>
      </c>
      <c r="Q26" s="21">
        <f>Q27+Q28</f>
        <v>1202</v>
      </c>
      <c r="R26" s="21"/>
      <c r="S26" s="21">
        <f>S27+S28</f>
        <v>1202</v>
      </c>
      <c r="T26" s="21"/>
      <c r="U26" s="21">
        <f t="shared" si="3"/>
        <v>1202</v>
      </c>
    </row>
    <row r="27" spans="1:21" ht="84" hidden="1" outlineLevel="1">
      <c r="A27" s="19" t="s">
        <v>52</v>
      </c>
      <c r="B27" s="22" t="s">
        <v>51</v>
      </c>
      <c r="C27" s="21">
        <f>H27+I27+L27+Q27</f>
        <v>4958</v>
      </c>
      <c r="D27" s="21"/>
      <c r="E27" s="21">
        <f t="shared" si="1"/>
        <v>4958</v>
      </c>
      <c r="F27" s="21"/>
      <c r="G27" s="21">
        <f t="shared" si="4"/>
        <v>4958</v>
      </c>
      <c r="H27" s="21">
        <v>875</v>
      </c>
      <c r="I27" s="21">
        <v>1458</v>
      </c>
      <c r="J27" s="21"/>
      <c r="K27" s="21">
        <v>1458</v>
      </c>
      <c r="L27" s="21">
        <v>1458</v>
      </c>
      <c r="M27" s="21"/>
      <c r="N27" s="21">
        <f t="shared" si="0"/>
        <v>1458</v>
      </c>
      <c r="O27" s="21"/>
      <c r="P27" s="21">
        <f t="shared" si="2"/>
        <v>1458</v>
      </c>
      <c r="Q27" s="21">
        <v>1167</v>
      </c>
      <c r="R27" s="21"/>
      <c r="S27" s="21">
        <v>1167</v>
      </c>
      <c r="T27" s="21"/>
      <c r="U27" s="21">
        <f t="shared" si="3"/>
        <v>1167</v>
      </c>
    </row>
    <row r="28" spans="1:21" ht="84" hidden="1" outlineLevel="1">
      <c r="A28" s="19" t="s">
        <v>53</v>
      </c>
      <c r="B28" s="22" t="s">
        <v>51</v>
      </c>
      <c r="C28" s="21">
        <f>H28+I28+L28+Q28</f>
        <v>144</v>
      </c>
      <c r="D28" s="21"/>
      <c r="E28" s="21">
        <f t="shared" si="1"/>
        <v>144</v>
      </c>
      <c r="F28" s="21"/>
      <c r="G28" s="21">
        <f t="shared" si="4"/>
        <v>144</v>
      </c>
      <c r="H28" s="21">
        <v>25</v>
      </c>
      <c r="I28" s="21">
        <v>42</v>
      </c>
      <c r="J28" s="21"/>
      <c r="K28" s="21">
        <v>42</v>
      </c>
      <c r="L28" s="21">
        <v>42</v>
      </c>
      <c r="M28" s="21"/>
      <c r="N28" s="21">
        <f t="shared" si="0"/>
        <v>42</v>
      </c>
      <c r="O28" s="21"/>
      <c r="P28" s="21">
        <f t="shared" si="2"/>
        <v>42</v>
      </c>
      <c r="Q28" s="21">
        <v>35</v>
      </c>
      <c r="R28" s="21"/>
      <c r="S28" s="21">
        <v>35</v>
      </c>
      <c r="T28" s="21"/>
      <c r="U28" s="21">
        <f t="shared" si="3"/>
        <v>35</v>
      </c>
    </row>
    <row r="29" spans="1:21" ht="36" hidden="1" outlineLevel="1">
      <c r="A29" s="19" t="s">
        <v>54</v>
      </c>
      <c r="B29" s="22" t="s">
        <v>55</v>
      </c>
      <c r="C29" s="21">
        <f>C30+C31+C33</f>
        <v>535</v>
      </c>
      <c r="D29" s="21"/>
      <c r="E29" s="21">
        <f t="shared" si="1"/>
        <v>535</v>
      </c>
      <c r="F29" s="21"/>
      <c r="G29" s="21">
        <f t="shared" si="4"/>
        <v>535</v>
      </c>
      <c r="H29" s="21">
        <f>H30+H31+H33</f>
        <v>124</v>
      </c>
      <c r="I29" s="21">
        <f>I30+I31+I33</f>
        <v>145</v>
      </c>
      <c r="J29" s="21"/>
      <c r="K29" s="21">
        <f>K30+K31+K33</f>
        <v>145</v>
      </c>
      <c r="L29" s="21">
        <f>L30+L31+L33</f>
        <v>134</v>
      </c>
      <c r="M29" s="21"/>
      <c r="N29" s="21">
        <f t="shared" si="0"/>
        <v>134</v>
      </c>
      <c r="O29" s="21"/>
      <c r="P29" s="21">
        <f t="shared" si="2"/>
        <v>134</v>
      </c>
      <c r="Q29" s="21">
        <f>Q30+Q31+Q33</f>
        <v>132</v>
      </c>
      <c r="R29" s="21"/>
      <c r="S29" s="21">
        <f>S30+S31+S33</f>
        <v>132</v>
      </c>
      <c r="T29" s="21"/>
      <c r="U29" s="21">
        <f t="shared" si="3"/>
        <v>132</v>
      </c>
    </row>
    <row r="30" spans="1:21" ht="24" hidden="1" outlineLevel="1">
      <c r="A30" s="19" t="s">
        <v>56</v>
      </c>
      <c r="B30" s="22" t="s">
        <v>57</v>
      </c>
      <c r="C30" s="21"/>
      <c r="D30" s="21"/>
      <c r="E30" s="21">
        <f t="shared" si="1"/>
        <v>0</v>
      </c>
      <c r="F30" s="21"/>
      <c r="G30" s="21">
        <f t="shared" si="4"/>
        <v>0</v>
      </c>
      <c r="H30" s="21"/>
      <c r="I30" s="21"/>
      <c r="J30" s="21"/>
      <c r="K30" s="21"/>
      <c r="L30" s="21"/>
      <c r="M30" s="21"/>
      <c r="N30" s="21">
        <f t="shared" si="0"/>
        <v>0</v>
      </c>
      <c r="O30" s="21"/>
      <c r="P30" s="21">
        <f t="shared" si="2"/>
        <v>0</v>
      </c>
      <c r="Q30" s="21"/>
      <c r="R30" s="21"/>
      <c r="S30" s="21"/>
      <c r="T30" s="21"/>
      <c r="U30" s="21">
        <f t="shared" si="3"/>
        <v>0</v>
      </c>
    </row>
    <row r="31" spans="1:21" ht="36" hidden="1" outlineLevel="1">
      <c r="A31" s="19" t="s">
        <v>58</v>
      </c>
      <c r="B31" s="22" t="s">
        <v>59</v>
      </c>
      <c r="C31" s="21">
        <f>C32</f>
        <v>17</v>
      </c>
      <c r="D31" s="21"/>
      <c r="E31" s="21">
        <f t="shared" si="1"/>
        <v>17</v>
      </c>
      <c r="F31" s="21"/>
      <c r="G31" s="21">
        <f t="shared" si="4"/>
        <v>17</v>
      </c>
      <c r="H31" s="21">
        <f>H32</f>
        <v>4</v>
      </c>
      <c r="I31" s="21">
        <f>I32</f>
        <v>5</v>
      </c>
      <c r="J31" s="21"/>
      <c r="K31" s="21">
        <f>K32</f>
        <v>5</v>
      </c>
      <c r="L31" s="21">
        <f>L32</f>
        <v>4</v>
      </c>
      <c r="M31" s="21"/>
      <c r="N31" s="21">
        <f t="shared" si="0"/>
        <v>4</v>
      </c>
      <c r="O31" s="21"/>
      <c r="P31" s="21">
        <f t="shared" si="2"/>
        <v>4</v>
      </c>
      <c r="Q31" s="21">
        <f>Q32</f>
        <v>4</v>
      </c>
      <c r="R31" s="21"/>
      <c r="S31" s="21">
        <f>S32</f>
        <v>4</v>
      </c>
      <c r="T31" s="21"/>
      <c r="U31" s="21">
        <f t="shared" si="3"/>
        <v>4</v>
      </c>
    </row>
    <row r="32" spans="1:21" ht="36" hidden="1" outlineLevel="1">
      <c r="A32" s="19" t="s">
        <v>60</v>
      </c>
      <c r="B32" s="22" t="s">
        <v>61</v>
      </c>
      <c r="C32" s="21">
        <f>H32+I32+L32+Q32</f>
        <v>17</v>
      </c>
      <c r="D32" s="21"/>
      <c r="E32" s="21">
        <f t="shared" si="1"/>
        <v>17</v>
      </c>
      <c r="F32" s="21"/>
      <c r="G32" s="21">
        <f t="shared" si="4"/>
        <v>17</v>
      </c>
      <c r="H32" s="21">
        <v>4</v>
      </c>
      <c r="I32" s="21">
        <v>5</v>
      </c>
      <c r="J32" s="21"/>
      <c r="K32" s="21">
        <v>5</v>
      </c>
      <c r="L32" s="21">
        <v>4</v>
      </c>
      <c r="M32" s="21"/>
      <c r="N32" s="21">
        <f t="shared" si="0"/>
        <v>4</v>
      </c>
      <c r="O32" s="21"/>
      <c r="P32" s="21">
        <f t="shared" si="2"/>
        <v>4</v>
      </c>
      <c r="Q32" s="21">
        <v>4</v>
      </c>
      <c r="R32" s="21"/>
      <c r="S32" s="21">
        <v>4</v>
      </c>
      <c r="T32" s="21"/>
      <c r="U32" s="21">
        <f t="shared" si="3"/>
        <v>4</v>
      </c>
    </row>
    <row r="33" spans="1:21" ht="24" hidden="1" outlineLevel="1">
      <c r="A33" s="19" t="s">
        <v>62</v>
      </c>
      <c r="B33" s="22" t="s">
        <v>63</v>
      </c>
      <c r="C33" s="21">
        <f>C34</f>
        <v>518</v>
      </c>
      <c r="D33" s="21"/>
      <c r="E33" s="21">
        <f t="shared" si="1"/>
        <v>518</v>
      </c>
      <c r="F33" s="21"/>
      <c r="G33" s="21">
        <f t="shared" si="4"/>
        <v>518</v>
      </c>
      <c r="H33" s="21">
        <f>H34</f>
        <v>120</v>
      </c>
      <c r="I33" s="21">
        <f>I34</f>
        <v>140</v>
      </c>
      <c r="J33" s="21"/>
      <c r="K33" s="21">
        <f>K34</f>
        <v>140</v>
      </c>
      <c r="L33" s="21">
        <f>L34</f>
        <v>130</v>
      </c>
      <c r="M33" s="21"/>
      <c r="N33" s="21">
        <f t="shared" si="0"/>
        <v>130</v>
      </c>
      <c r="O33" s="21"/>
      <c r="P33" s="21">
        <f t="shared" si="2"/>
        <v>130</v>
      </c>
      <c r="Q33" s="21">
        <f>Q34</f>
        <v>128</v>
      </c>
      <c r="R33" s="21"/>
      <c r="S33" s="21">
        <f>S34</f>
        <v>128</v>
      </c>
      <c r="T33" s="21"/>
      <c r="U33" s="21">
        <f t="shared" si="3"/>
        <v>128</v>
      </c>
    </row>
    <row r="34" spans="1:21" ht="12" hidden="1" outlineLevel="1">
      <c r="A34" s="19" t="s">
        <v>64</v>
      </c>
      <c r="B34" s="20" t="s">
        <v>65</v>
      </c>
      <c r="C34" s="21">
        <f>H34+I34+L34+Q34</f>
        <v>518</v>
      </c>
      <c r="D34" s="21"/>
      <c r="E34" s="21">
        <f t="shared" si="1"/>
        <v>518</v>
      </c>
      <c r="F34" s="21"/>
      <c r="G34" s="21">
        <f t="shared" si="4"/>
        <v>518</v>
      </c>
      <c r="H34" s="21">
        <v>120</v>
      </c>
      <c r="I34" s="21">
        <v>140</v>
      </c>
      <c r="J34" s="21"/>
      <c r="K34" s="21">
        <v>140</v>
      </c>
      <c r="L34" s="21">
        <v>130</v>
      </c>
      <c r="M34" s="21"/>
      <c r="N34" s="21">
        <f t="shared" si="0"/>
        <v>130</v>
      </c>
      <c r="O34" s="21"/>
      <c r="P34" s="21">
        <f t="shared" si="2"/>
        <v>130</v>
      </c>
      <c r="Q34" s="21">
        <v>128</v>
      </c>
      <c r="R34" s="21"/>
      <c r="S34" s="21">
        <v>128</v>
      </c>
      <c r="T34" s="21"/>
      <c r="U34" s="21">
        <f t="shared" si="3"/>
        <v>128</v>
      </c>
    </row>
    <row r="35" spans="1:21" ht="39.75" customHeight="1" hidden="1" outlineLevel="1">
      <c r="A35" s="19" t="s">
        <v>66</v>
      </c>
      <c r="B35" s="26" t="s">
        <v>67</v>
      </c>
      <c r="C35" s="21">
        <f>C36+C40+C41+C42</f>
        <v>71318</v>
      </c>
      <c r="D35" s="21">
        <f>D36+D40+D41+D42</f>
        <v>19559.06</v>
      </c>
      <c r="E35" s="21">
        <f>E36+E40+E41+E42</f>
        <v>90877.06</v>
      </c>
      <c r="F35" s="21">
        <f aca="true" t="shared" si="5" ref="F35:F72">O35+T35</f>
        <v>0</v>
      </c>
      <c r="G35" s="21">
        <f t="shared" si="4"/>
        <v>90877.06</v>
      </c>
      <c r="H35" s="21">
        <f>H36+H40+H41+H42</f>
        <v>13444</v>
      </c>
      <c r="I35" s="21">
        <f>I36+I40+I41+I42</f>
        <v>20783</v>
      </c>
      <c r="J35" s="21"/>
      <c r="K35" s="21">
        <f>K36+K40+K41+K42</f>
        <v>20783</v>
      </c>
      <c r="L35" s="21">
        <f>L36+L40+L41+L42</f>
        <v>21386</v>
      </c>
      <c r="M35" s="21">
        <f>M36+M40+M41+M42</f>
        <v>9779.53</v>
      </c>
      <c r="N35" s="21">
        <f t="shared" si="0"/>
        <v>31165.53</v>
      </c>
      <c r="O35" s="21"/>
      <c r="P35" s="21">
        <f>N35+O35</f>
        <v>31165.53</v>
      </c>
      <c r="Q35" s="21">
        <f>Q36+Q40+Q41+Q42</f>
        <v>15705</v>
      </c>
      <c r="R35" s="21">
        <f>R36+R40+R41+R42</f>
        <v>9779.53</v>
      </c>
      <c r="S35" s="21">
        <f>S36+S40+S41+S42</f>
        <v>25484.53</v>
      </c>
      <c r="T35" s="21">
        <f>T36+T40+T41+T42</f>
        <v>0</v>
      </c>
      <c r="U35" s="21">
        <f t="shared" si="3"/>
        <v>25484.53</v>
      </c>
    </row>
    <row r="36" spans="1:21" ht="36" hidden="1" outlineLevel="1">
      <c r="A36" s="19" t="s">
        <v>68</v>
      </c>
      <c r="B36" s="22" t="s">
        <v>69</v>
      </c>
      <c r="C36" s="21">
        <f>C37</f>
        <v>807</v>
      </c>
      <c r="D36" s="21"/>
      <c r="E36" s="21">
        <f t="shared" si="1"/>
        <v>807</v>
      </c>
      <c r="F36" s="21">
        <f t="shared" si="5"/>
        <v>0</v>
      </c>
      <c r="G36" s="21">
        <f t="shared" si="4"/>
        <v>807</v>
      </c>
      <c r="H36" s="21">
        <f>H37</f>
        <v>200</v>
      </c>
      <c r="I36" s="21">
        <f>I37</f>
        <v>200</v>
      </c>
      <c r="J36" s="21"/>
      <c r="K36" s="21">
        <f>K37</f>
        <v>200</v>
      </c>
      <c r="L36" s="21">
        <f>L37</f>
        <v>203</v>
      </c>
      <c r="M36" s="21"/>
      <c r="N36" s="21">
        <f t="shared" si="0"/>
        <v>203</v>
      </c>
      <c r="O36" s="21"/>
      <c r="P36" s="21">
        <f>P37</f>
        <v>203</v>
      </c>
      <c r="Q36" s="21">
        <f>Q37</f>
        <v>204</v>
      </c>
      <c r="R36" s="21"/>
      <c r="S36" s="21">
        <f>S37</f>
        <v>204</v>
      </c>
      <c r="T36" s="21"/>
      <c r="U36" s="21">
        <f t="shared" si="3"/>
        <v>204</v>
      </c>
    </row>
    <row r="37" spans="1:21" ht="48" hidden="1" outlineLevel="1">
      <c r="A37" s="19" t="s">
        <v>238</v>
      </c>
      <c r="B37" s="22" t="s">
        <v>70</v>
      </c>
      <c r="C37" s="21">
        <f>C38</f>
        <v>807</v>
      </c>
      <c r="D37" s="21"/>
      <c r="E37" s="21">
        <f t="shared" si="1"/>
        <v>807</v>
      </c>
      <c r="F37" s="21">
        <f t="shared" si="5"/>
        <v>0</v>
      </c>
      <c r="G37" s="21">
        <f t="shared" si="4"/>
        <v>807</v>
      </c>
      <c r="H37" s="21">
        <f>H38</f>
        <v>200</v>
      </c>
      <c r="I37" s="21">
        <f>I38</f>
        <v>200</v>
      </c>
      <c r="J37" s="21"/>
      <c r="K37" s="21">
        <f>K38</f>
        <v>200</v>
      </c>
      <c r="L37" s="21">
        <f>L38</f>
        <v>203</v>
      </c>
      <c r="M37" s="21"/>
      <c r="N37" s="21">
        <f t="shared" si="0"/>
        <v>203</v>
      </c>
      <c r="O37" s="21"/>
      <c r="P37" s="21">
        <f>P38</f>
        <v>203</v>
      </c>
      <c r="Q37" s="21">
        <f>Q38</f>
        <v>204</v>
      </c>
      <c r="R37" s="21"/>
      <c r="S37" s="21">
        <f>S38</f>
        <v>204</v>
      </c>
      <c r="T37" s="21"/>
      <c r="U37" s="21">
        <f t="shared" si="3"/>
        <v>204</v>
      </c>
    </row>
    <row r="38" spans="1:21" ht="48" customHeight="1" hidden="1" outlineLevel="1">
      <c r="A38" s="19" t="s">
        <v>71</v>
      </c>
      <c r="B38" s="22" t="s">
        <v>72</v>
      </c>
      <c r="C38" s="21">
        <f>H38+I38+L38+Q38</f>
        <v>807</v>
      </c>
      <c r="D38" s="21"/>
      <c r="E38" s="21">
        <f>H38+K38+N38+S38</f>
        <v>807</v>
      </c>
      <c r="F38" s="21">
        <f t="shared" si="5"/>
        <v>0</v>
      </c>
      <c r="G38" s="21">
        <f aca="true" t="shared" si="6" ref="G38:G103">E38+F38</f>
        <v>807</v>
      </c>
      <c r="H38" s="21">
        <v>200</v>
      </c>
      <c r="I38" s="21">
        <v>200</v>
      </c>
      <c r="J38" s="21"/>
      <c r="K38" s="21">
        <v>200</v>
      </c>
      <c r="L38" s="21">
        <v>203</v>
      </c>
      <c r="M38" s="21"/>
      <c r="N38" s="21">
        <f t="shared" si="0"/>
        <v>203</v>
      </c>
      <c r="O38" s="21"/>
      <c r="P38" s="21">
        <f aca="true" t="shared" si="7" ref="P38:P102">N38+O38</f>
        <v>203</v>
      </c>
      <c r="Q38" s="21">
        <v>204</v>
      </c>
      <c r="R38" s="21"/>
      <c r="S38" s="21">
        <v>204</v>
      </c>
      <c r="T38" s="21"/>
      <c r="U38" s="21">
        <f t="shared" si="3"/>
        <v>204</v>
      </c>
    </row>
    <row r="39" spans="1:21" ht="36" hidden="1" outlineLevel="1">
      <c r="A39" s="19" t="s">
        <v>239</v>
      </c>
      <c r="B39" s="22" t="s">
        <v>73</v>
      </c>
      <c r="C39" s="21">
        <f>C40</f>
        <v>13702</v>
      </c>
      <c r="D39" s="21"/>
      <c r="E39" s="21">
        <f aca="true" t="shared" si="8" ref="E39:E69">C39+D39</f>
        <v>13702</v>
      </c>
      <c r="F39" s="21">
        <f t="shared" si="5"/>
        <v>0</v>
      </c>
      <c r="G39" s="21">
        <f t="shared" si="6"/>
        <v>13702</v>
      </c>
      <c r="H39" s="21">
        <f>H40</f>
        <v>1370</v>
      </c>
      <c r="I39" s="21">
        <f>I40</f>
        <v>4100</v>
      </c>
      <c r="J39" s="21"/>
      <c r="K39" s="21">
        <f>K40</f>
        <v>4100</v>
      </c>
      <c r="L39" s="21">
        <f>L40</f>
        <v>7000</v>
      </c>
      <c r="M39" s="21"/>
      <c r="N39" s="21">
        <f aca="true" t="shared" si="9" ref="N39:N69">L39+M39</f>
        <v>7000</v>
      </c>
      <c r="O39" s="21"/>
      <c r="P39" s="21">
        <f t="shared" si="7"/>
        <v>7000</v>
      </c>
      <c r="Q39" s="21">
        <f>Q40</f>
        <v>1232</v>
      </c>
      <c r="R39" s="21"/>
      <c r="S39" s="21">
        <f>S40</f>
        <v>1232</v>
      </c>
      <c r="T39" s="21"/>
      <c r="U39" s="21">
        <f t="shared" si="3"/>
        <v>1232</v>
      </c>
    </row>
    <row r="40" spans="1:21" ht="81" customHeight="1" hidden="1" outlineLevel="1">
      <c r="A40" s="19" t="s">
        <v>74</v>
      </c>
      <c r="B40" s="22" t="s">
        <v>75</v>
      </c>
      <c r="C40" s="21">
        <f>H40+I40+L40+Q40</f>
        <v>13702</v>
      </c>
      <c r="D40" s="21"/>
      <c r="E40" s="21">
        <f aca="true" t="shared" si="10" ref="E40:E52">H40+K40+N40+S40</f>
        <v>13702</v>
      </c>
      <c r="F40" s="21">
        <f t="shared" si="5"/>
        <v>0</v>
      </c>
      <c r="G40" s="21">
        <f t="shared" si="6"/>
        <v>13702</v>
      </c>
      <c r="H40" s="21">
        <v>1370</v>
      </c>
      <c r="I40" s="21">
        <v>4100</v>
      </c>
      <c r="J40" s="21"/>
      <c r="K40" s="21">
        <v>4100</v>
      </c>
      <c r="L40" s="21">
        <v>7000</v>
      </c>
      <c r="M40" s="21"/>
      <c r="N40" s="21">
        <f t="shared" si="9"/>
        <v>7000</v>
      </c>
      <c r="O40" s="21"/>
      <c r="P40" s="21">
        <f t="shared" si="7"/>
        <v>7000</v>
      </c>
      <c r="Q40" s="21">
        <v>1232</v>
      </c>
      <c r="R40" s="21"/>
      <c r="S40" s="21">
        <v>1232</v>
      </c>
      <c r="T40" s="21"/>
      <c r="U40" s="21">
        <f t="shared" si="3"/>
        <v>1232</v>
      </c>
    </row>
    <row r="41" spans="1:21" ht="66.75" customHeight="1" hidden="1" outlineLevel="1">
      <c r="A41" s="19" t="s">
        <v>76</v>
      </c>
      <c r="B41" s="22" t="s">
        <v>77</v>
      </c>
      <c r="C41" s="21">
        <f>H41+I41+L41+Q41</f>
        <v>2300</v>
      </c>
      <c r="D41" s="21"/>
      <c r="E41" s="21">
        <f t="shared" si="10"/>
        <v>2300</v>
      </c>
      <c r="F41" s="21">
        <f t="shared" si="5"/>
        <v>0</v>
      </c>
      <c r="G41" s="21">
        <f t="shared" si="6"/>
        <v>2300</v>
      </c>
      <c r="H41" s="21"/>
      <c r="I41" s="21">
        <v>2300</v>
      </c>
      <c r="J41" s="21"/>
      <c r="K41" s="21">
        <v>2300</v>
      </c>
      <c r="L41" s="21"/>
      <c r="M41" s="21"/>
      <c r="N41" s="21">
        <f t="shared" si="9"/>
        <v>0</v>
      </c>
      <c r="O41" s="21"/>
      <c r="P41" s="21">
        <f t="shared" si="7"/>
        <v>0</v>
      </c>
      <c r="Q41" s="21"/>
      <c r="R41" s="21"/>
      <c r="S41" s="21"/>
      <c r="T41" s="21"/>
      <c r="U41" s="21">
        <f aca="true" t="shared" si="11" ref="U41:U103">S41+T41</f>
        <v>0</v>
      </c>
    </row>
    <row r="42" spans="1:21" ht="50.25" customHeight="1" hidden="1" outlineLevel="1">
      <c r="A42" s="19" t="s">
        <v>78</v>
      </c>
      <c r="B42" s="22" t="s">
        <v>79</v>
      </c>
      <c r="C42" s="21">
        <f>C43</f>
        <v>54509</v>
      </c>
      <c r="D42" s="21">
        <f>D43</f>
        <v>19559.06</v>
      </c>
      <c r="E42" s="21">
        <f t="shared" si="10"/>
        <v>74068.06</v>
      </c>
      <c r="F42" s="21">
        <f t="shared" si="5"/>
        <v>0</v>
      </c>
      <c r="G42" s="21">
        <f t="shared" si="6"/>
        <v>74068.06</v>
      </c>
      <c r="H42" s="21">
        <f>H43</f>
        <v>11874</v>
      </c>
      <c r="I42" s="21">
        <f>I43</f>
        <v>14183</v>
      </c>
      <c r="J42" s="21"/>
      <c r="K42" s="21">
        <f>K43</f>
        <v>14183</v>
      </c>
      <c r="L42" s="21">
        <f>L43</f>
        <v>14183</v>
      </c>
      <c r="M42" s="21">
        <f>M43</f>
        <v>9779.53</v>
      </c>
      <c r="N42" s="21">
        <f t="shared" si="9"/>
        <v>23962.53</v>
      </c>
      <c r="O42" s="21"/>
      <c r="P42" s="21">
        <f t="shared" si="7"/>
        <v>23962.53</v>
      </c>
      <c r="Q42" s="21">
        <f>Q43</f>
        <v>14269</v>
      </c>
      <c r="R42" s="21">
        <f>R43</f>
        <v>9779.53</v>
      </c>
      <c r="S42" s="21">
        <f>S43</f>
        <v>24048.53</v>
      </c>
      <c r="T42" s="21">
        <f>T43</f>
        <v>0</v>
      </c>
      <c r="U42" s="21">
        <f t="shared" si="11"/>
        <v>24048.53</v>
      </c>
    </row>
    <row r="43" spans="1:21" ht="36" hidden="1" outlineLevel="1">
      <c r="A43" s="19" t="s">
        <v>80</v>
      </c>
      <c r="B43" s="22" t="s">
        <v>81</v>
      </c>
      <c r="C43" s="21">
        <f>C44+C45+C46</f>
        <v>54509</v>
      </c>
      <c r="D43" s="21">
        <f>D44+D45+D46</f>
        <v>19559.06</v>
      </c>
      <c r="E43" s="21">
        <f t="shared" si="10"/>
        <v>74068.06</v>
      </c>
      <c r="F43" s="21"/>
      <c r="G43" s="21">
        <f t="shared" si="6"/>
        <v>74068.06</v>
      </c>
      <c r="H43" s="21">
        <f>H44+H45</f>
        <v>11874</v>
      </c>
      <c r="I43" s="21">
        <f>I44+I45</f>
        <v>14183</v>
      </c>
      <c r="J43" s="21"/>
      <c r="K43" s="21">
        <f>K44+K45</f>
        <v>14183</v>
      </c>
      <c r="L43" s="21">
        <f aca="true" t="shared" si="12" ref="L43:S43">L44+L45+L46</f>
        <v>14183</v>
      </c>
      <c r="M43" s="21">
        <f t="shared" si="12"/>
        <v>9779.53</v>
      </c>
      <c r="N43" s="21">
        <f t="shared" si="12"/>
        <v>23962.53</v>
      </c>
      <c r="O43" s="21"/>
      <c r="P43" s="21">
        <f t="shared" si="7"/>
        <v>23962.53</v>
      </c>
      <c r="Q43" s="21">
        <f t="shared" si="12"/>
        <v>14269</v>
      </c>
      <c r="R43" s="21">
        <f t="shared" si="12"/>
        <v>9779.53</v>
      </c>
      <c r="S43" s="21">
        <f t="shared" si="12"/>
        <v>24048.53</v>
      </c>
      <c r="T43" s="21">
        <f>T44+T45+T46</f>
        <v>0</v>
      </c>
      <c r="U43" s="21">
        <f t="shared" si="11"/>
        <v>24048.53</v>
      </c>
    </row>
    <row r="44" spans="1:21" ht="61.5" customHeight="1" hidden="1" outlineLevel="1">
      <c r="A44" s="19" t="s">
        <v>82</v>
      </c>
      <c r="B44" s="22" t="s">
        <v>83</v>
      </c>
      <c r="C44" s="21">
        <f>H44+I44+L44+Q44</f>
        <v>47587</v>
      </c>
      <c r="D44" s="21"/>
      <c r="E44" s="21">
        <f t="shared" si="10"/>
        <v>47587</v>
      </c>
      <c r="F44" s="21">
        <f t="shared" si="5"/>
        <v>0</v>
      </c>
      <c r="G44" s="21">
        <f t="shared" si="6"/>
        <v>47587</v>
      </c>
      <c r="H44" s="21">
        <v>10900</v>
      </c>
      <c r="I44" s="21">
        <v>12200</v>
      </c>
      <c r="J44" s="21"/>
      <c r="K44" s="21">
        <v>12200</v>
      </c>
      <c r="L44" s="21">
        <v>12200</v>
      </c>
      <c r="M44" s="21"/>
      <c r="N44" s="21">
        <f t="shared" si="9"/>
        <v>12200</v>
      </c>
      <c r="O44" s="21"/>
      <c r="P44" s="21">
        <f t="shared" si="7"/>
        <v>12200</v>
      </c>
      <c r="Q44" s="21">
        <v>12287</v>
      </c>
      <c r="R44" s="21"/>
      <c r="S44" s="21">
        <f>Q44+R44</f>
        <v>12287</v>
      </c>
      <c r="T44" s="21"/>
      <c r="U44" s="21">
        <f t="shared" si="11"/>
        <v>12287</v>
      </c>
    </row>
    <row r="45" spans="1:21" ht="53.25" customHeight="1" hidden="1" outlineLevel="1">
      <c r="A45" s="19" t="s">
        <v>84</v>
      </c>
      <c r="B45" s="22" t="s">
        <v>85</v>
      </c>
      <c r="C45" s="21">
        <f>H45+I45+L45+Q45</f>
        <v>6922</v>
      </c>
      <c r="D45" s="21"/>
      <c r="E45" s="21">
        <f t="shared" si="10"/>
        <v>6922</v>
      </c>
      <c r="F45" s="21">
        <f t="shared" si="5"/>
        <v>0</v>
      </c>
      <c r="G45" s="21">
        <f t="shared" si="6"/>
        <v>6922</v>
      </c>
      <c r="H45" s="21">
        <v>974</v>
      </c>
      <c r="I45" s="21">
        <v>1983</v>
      </c>
      <c r="J45" s="21"/>
      <c r="K45" s="21">
        <v>1983</v>
      </c>
      <c r="L45" s="21">
        <v>1983</v>
      </c>
      <c r="M45" s="21"/>
      <c r="N45" s="21">
        <f t="shared" si="9"/>
        <v>1983</v>
      </c>
      <c r="O45" s="21"/>
      <c r="P45" s="21">
        <f t="shared" si="7"/>
        <v>1983</v>
      </c>
      <c r="Q45" s="21">
        <v>1982</v>
      </c>
      <c r="R45" s="21"/>
      <c r="S45" s="21">
        <f>Q45+R45</f>
        <v>1982</v>
      </c>
      <c r="T45" s="21"/>
      <c r="U45" s="21">
        <f t="shared" si="11"/>
        <v>1982</v>
      </c>
    </row>
    <row r="46" spans="1:21" ht="69" customHeight="1" hidden="1" outlineLevel="1">
      <c r="A46" s="19" t="s">
        <v>233</v>
      </c>
      <c r="B46" s="22" t="s">
        <v>232</v>
      </c>
      <c r="C46" s="21"/>
      <c r="D46" s="21">
        <v>19559.06</v>
      </c>
      <c r="E46" s="21">
        <f t="shared" si="10"/>
        <v>19559.06</v>
      </c>
      <c r="F46" s="21">
        <f t="shared" si="5"/>
        <v>0</v>
      </c>
      <c r="G46" s="21">
        <f t="shared" si="6"/>
        <v>19559.06</v>
      </c>
      <c r="H46" s="21"/>
      <c r="I46" s="21"/>
      <c r="J46" s="21"/>
      <c r="K46" s="21"/>
      <c r="L46" s="21"/>
      <c r="M46" s="21">
        <v>9779.53</v>
      </c>
      <c r="N46" s="21">
        <f t="shared" si="9"/>
        <v>9779.53</v>
      </c>
      <c r="O46" s="21"/>
      <c r="P46" s="21">
        <f t="shared" si="7"/>
        <v>9779.53</v>
      </c>
      <c r="Q46" s="21"/>
      <c r="R46" s="21">
        <v>9779.53</v>
      </c>
      <c r="S46" s="21">
        <f>Q46+R46</f>
        <v>9779.53</v>
      </c>
      <c r="T46" s="21"/>
      <c r="U46" s="21">
        <f t="shared" si="11"/>
        <v>9779.53</v>
      </c>
    </row>
    <row r="47" spans="1:21" ht="24" hidden="1" outlineLevel="1">
      <c r="A47" s="19" t="s">
        <v>86</v>
      </c>
      <c r="B47" s="22" t="s">
        <v>87</v>
      </c>
      <c r="C47" s="21">
        <f>C48</f>
        <v>3882</v>
      </c>
      <c r="D47" s="21"/>
      <c r="E47" s="21">
        <f t="shared" si="10"/>
        <v>3882</v>
      </c>
      <c r="F47" s="21">
        <f t="shared" si="5"/>
        <v>0</v>
      </c>
      <c r="G47" s="21">
        <f t="shared" si="6"/>
        <v>3882</v>
      </c>
      <c r="H47" s="21">
        <f>H48</f>
        <v>970</v>
      </c>
      <c r="I47" s="21">
        <f>I48</f>
        <v>970</v>
      </c>
      <c r="J47" s="21"/>
      <c r="K47" s="21">
        <f>K48</f>
        <v>970</v>
      </c>
      <c r="L47" s="21">
        <f>L48</f>
        <v>970</v>
      </c>
      <c r="M47" s="21"/>
      <c r="N47" s="21">
        <f t="shared" si="9"/>
        <v>970</v>
      </c>
      <c r="O47" s="21"/>
      <c r="P47" s="21">
        <f t="shared" si="7"/>
        <v>970</v>
      </c>
      <c r="Q47" s="21">
        <f>Q48</f>
        <v>972</v>
      </c>
      <c r="R47" s="21"/>
      <c r="S47" s="21">
        <f>S48</f>
        <v>972</v>
      </c>
      <c r="T47" s="21"/>
      <c r="U47" s="21">
        <f t="shared" si="11"/>
        <v>972</v>
      </c>
    </row>
    <row r="48" spans="1:21" ht="24" hidden="1" outlineLevel="1">
      <c r="A48" s="19" t="s">
        <v>88</v>
      </c>
      <c r="B48" s="22" t="s">
        <v>89</v>
      </c>
      <c r="C48" s="21">
        <f>H48+I48+L48+Q48</f>
        <v>3882</v>
      </c>
      <c r="D48" s="21"/>
      <c r="E48" s="21">
        <f t="shared" si="10"/>
        <v>3882</v>
      </c>
      <c r="F48" s="21">
        <f t="shared" si="5"/>
        <v>0</v>
      </c>
      <c r="G48" s="21">
        <f t="shared" si="6"/>
        <v>3882</v>
      </c>
      <c r="H48" s="21">
        <v>970</v>
      </c>
      <c r="I48" s="21">
        <v>970</v>
      </c>
      <c r="J48" s="21"/>
      <c r="K48" s="21">
        <v>970</v>
      </c>
      <c r="L48" s="21">
        <v>970</v>
      </c>
      <c r="M48" s="21"/>
      <c r="N48" s="21">
        <f t="shared" si="9"/>
        <v>970</v>
      </c>
      <c r="O48" s="21"/>
      <c r="P48" s="21">
        <f t="shared" si="7"/>
        <v>970</v>
      </c>
      <c r="Q48" s="21">
        <v>972</v>
      </c>
      <c r="R48" s="21"/>
      <c r="S48" s="21">
        <v>972</v>
      </c>
      <c r="T48" s="21"/>
      <c r="U48" s="21">
        <f t="shared" si="11"/>
        <v>972</v>
      </c>
    </row>
    <row r="49" spans="1:21" ht="36" customHeight="1" hidden="1" outlineLevel="1">
      <c r="A49" s="19" t="s">
        <v>90</v>
      </c>
      <c r="B49" s="22" t="s">
        <v>91</v>
      </c>
      <c r="C49" s="21">
        <f>C50</f>
        <v>3573</v>
      </c>
      <c r="D49" s="21">
        <f>D50</f>
        <v>800</v>
      </c>
      <c r="E49" s="21">
        <f t="shared" si="10"/>
        <v>4373</v>
      </c>
      <c r="F49" s="21">
        <f t="shared" si="5"/>
        <v>0</v>
      </c>
      <c r="G49" s="21">
        <f t="shared" si="6"/>
        <v>4373</v>
      </c>
      <c r="H49" s="21">
        <f>H50</f>
        <v>423</v>
      </c>
      <c r="I49" s="21">
        <f>I50</f>
        <v>1050</v>
      </c>
      <c r="J49" s="21"/>
      <c r="K49" s="21">
        <f>K50</f>
        <v>1050</v>
      </c>
      <c r="L49" s="21">
        <f>L50</f>
        <v>1050</v>
      </c>
      <c r="M49" s="21">
        <f>M50</f>
        <v>400</v>
      </c>
      <c r="N49" s="21">
        <f t="shared" si="9"/>
        <v>1450</v>
      </c>
      <c r="O49" s="21"/>
      <c r="P49" s="21">
        <f t="shared" si="7"/>
        <v>1450</v>
      </c>
      <c r="Q49" s="21">
        <f>Q50</f>
        <v>1050</v>
      </c>
      <c r="R49" s="21">
        <f>R50</f>
        <v>400</v>
      </c>
      <c r="S49" s="21">
        <f>S50</f>
        <v>1450</v>
      </c>
      <c r="T49" s="21">
        <f>T50</f>
        <v>0</v>
      </c>
      <c r="U49" s="21">
        <f t="shared" si="11"/>
        <v>1450</v>
      </c>
    </row>
    <row r="50" spans="1:21" ht="42" customHeight="1" hidden="1" outlineLevel="1">
      <c r="A50" s="19" t="s">
        <v>92</v>
      </c>
      <c r="B50" s="22" t="s">
        <v>93</v>
      </c>
      <c r="C50" s="21">
        <f>C51+C52</f>
        <v>3573</v>
      </c>
      <c r="D50" s="21">
        <f>D51+D52</f>
        <v>800</v>
      </c>
      <c r="E50" s="21">
        <f t="shared" si="10"/>
        <v>4373</v>
      </c>
      <c r="F50" s="21">
        <f t="shared" si="5"/>
        <v>0</v>
      </c>
      <c r="G50" s="21">
        <f t="shared" si="6"/>
        <v>4373</v>
      </c>
      <c r="H50" s="21">
        <f>H51</f>
        <v>423</v>
      </c>
      <c r="I50" s="21">
        <f>I51</f>
        <v>1050</v>
      </c>
      <c r="J50" s="21"/>
      <c r="K50" s="21">
        <f>K51</f>
        <v>1050</v>
      </c>
      <c r="L50" s="21">
        <f>L51+L52</f>
        <v>1050</v>
      </c>
      <c r="M50" s="21">
        <f>M51+M52</f>
        <v>400</v>
      </c>
      <c r="N50" s="21">
        <f t="shared" si="9"/>
        <v>1450</v>
      </c>
      <c r="O50" s="21"/>
      <c r="P50" s="21">
        <f t="shared" si="7"/>
        <v>1450</v>
      </c>
      <c r="Q50" s="21">
        <f>Q51+Q52</f>
        <v>1050</v>
      </c>
      <c r="R50" s="21">
        <f>R51+R52</f>
        <v>400</v>
      </c>
      <c r="S50" s="21">
        <f>Q50+R50</f>
        <v>1450</v>
      </c>
      <c r="T50" s="21">
        <f>T51+T52</f>
        <v>0</v>
      </c>
      <c r="U50" s="21">
        <f t="shared" si="11"/>
        <v>1450</v>
      </c>
    </row>
    <row r="51" spans="1:21" ht="48" customHeight="1" hidden="1" outlineLevel="1">
      <c r="A51" s="19" t="s">
        <v>94</v>
      </c>
      <c r="B51" s="22" t="s">
        <v>95</v>
      </c>
      <c r="C51" s="21">
        <f>H51+I51+L51+Q51</f>
        <v>3573</v>
      </c>
      <c r="D51" s="21"/>
      <c r="E51" s="21">
        <f t="shared" si="10"/>
        <v>3573</v>
      </c>
      <c r="F51" s="21">
        <f t="shared" si="5"/>
        <v>0</v>
      </c>
      <c r="G51" s="21">
        <f t="shared" si="6"/>
        <v>3573</v>
      </c>
      <c r="H51" s="21">
        <v>423</v>
      </c>
      <c r="I51" s="21">
        <v>1050</v>
      </c>
      <c r="J51" s="21"/>
      <c r="K51" s="21">
        <v>1050</v>
      </c>
      <c r="L51" s="21">
        <v>1050</v>
      </c>
      <c r="M51" s="21"/>
      <c r="N51" s="21">
        <f t="shared" si="9"/>
        <v>1050</v>
      </c>
      <c r="O51" s="21"/>
      <c r="P51" s="21">
        <f t="shared" si="7"/>
        <v>1050</v>
      </c>
      <c r="Q51" s="21">
        <v>1050</v>
      </c>
      <c r="R51" s="21"/>
      <c r="S51" s="21">
        <f>Q51+R51</f>
        <v>1050</v>
      </c>
      <c r="T51" s="21"/>
      <c r="U51" s="21">
        <f t="shared" si="11"/>
        <v>1050</v>
      </c>
    </row>
    <row r="52" spans="1:21" ht="48" customHeight="1" hidden="1" outlineLevel="1">
      <c r="A52" s="19" t="s">
        <v>234</v>
      </c>
      <c r="B52" s="22" t="s">
        <v>231</v>
      </c>
      <c r="C52" s="21">
        <f>H52+I52+L52+Q52</f>
        <v>0</v>
      </c>
      <c r="D52" s="21">
        <f>M52+R52</f>
        <v>800</v>
      </c>
      <c r="E52" s="21">
        <f t="shared" si="10"/>
        <v>800</v>
      </c>
      <c r="F52" s="21">
        <f t="shared" si="5"/>
        <v>0</v>
      </c>
      <c r="G52" s="21">
        <f t="shared" si="6"/>
        <v>800</v>
      </c>
      <c r="H52" s="21"/>
      <c r="I52" s="21"/>
      <c r="J52" s="21"/>
      <c r="K52" s="21"/>
      <c r="L52" s="21"/>
      <c r="M52" s="21">
        <v>400</v>
      </c>
      <c r="N52" s="21">
        <f t="shared" si="9"/>
        <v>400</v>
      </c>
      <c r="O52" s="21"/>
      <c r="P52" s="21">
        <f t="shared" si="7"/>
        <v>400</v>
      </c>
      <c r="Q52" s="21"/>
      <c r="R52" s="21">
        <v>400</v>
      </c>
      <c r="S52" s="21">
        <f>Q52+R52</f>
        <v>400</v>
      </c>
      <c r="T52" s="21"/>
      <c r="U52" s="21">
        <f t="shared" si="11"/>
        <v>400</v>
      </c>
    </row>
    <row r="53" spans="1:21" ht="30" customHeight="1" collapsed="1">
      <c r="A53" s="19" t="s">
        <v>96</v>
      </c>
      <c r="B53" s="22" t="s">
        <v>97</v>
      </c>
      <c r="C53" s="21">
        <f>C54</f>
        <v>5876</v>
      </c>
      <c r="D53" s="21">
        <f>D54</f>
        <v>0</v>
      </c>
      <c r="E53" s="21">
        <f>E54</f>
        <v>11391</v>
      </c>
      <c r="F53" s="21">
        <f t="shared" si="5"/>
        <v>11561</v>
      </c>
      <c r="G53" s="21">
        <f t="shared" si="6"/>
        <v>22952</v>
      </c>
      <c r="H53" s="21">
        <f>H54</f>
        <v>1253</v>
      </c>
      <c r="I53" s="21">
        <f>I54</f>
        <v>2444</v>
      </c>
      <c r="J53" s="21"/>
      <c r="K53" s="21">
        <f>K54</f>
        <v>2444</v>
      </c>
      <c r="L53" s="21">
        <f>L54</f>
        <v>1014</v>
      </c>
      <c r="M53" s="21"/>
      <c r="N53" s="21">
        <f t="shared" si="9"/>
        <v>1014</v>
      </c>
      <c r="O53" s="21"/>
      <c r="P53" s="21">
        <f t="shared" si="7"/>
        <v>1014</v>
      </c>
      <c r="Q53" s="21">
        <f>Q54</f>
        <v>1165</v>
      </c>
      <c r="R53" s="21">
        <f>R54</f>
        <v>0</v>
      </c>
      <c r="S53" s="21">
        <f>S54</f>
        <v>6680</v>
      </c>
      <c r="T53" s="21">
        <f>T54</f>
        <v>11561</v>
      </c>
      <c r="U53" s="21">
        <f t="shared" si="11"/>
        <v>18241</v>
      </c>
    </row>
    <row r="54" spans="1:21" ht="51.75" customHeight="1">
      <c r="A54" s="19" t="s">
        <v>98</v>
      </c>
      <c r="B54" s="22" t="s">
        <v>99</v>
      </c>
      <c r="C54" s="21">
        <f>H54+I54+L54+Q54</f>
        <v>5876</v>
      </c>
      <c r="D54" s="21">
        <f>M54+R54</f>
        <v>0</v>
      </c>
      <c r="E54" s="21">
        <f>H54+K54+P54+S54</f>
        <v>11391</v>
      </c>
      <c r="F54" s="21">
        <f t="shared" si="5"/>
        <v>11561</v>
      </c>
      <c r="G54" s="21">
        <f t="shared" si="6"/>
        <v>22952</v>
      </c>
      <c r="H54" s="21">
        <v>1253</v>
      </c>
      <c r="I54" s="21">
        <v>2444</v>
      </c>
      <c r="J54" s="21"/>
      <c r="K54" s="21">
        <v>2444</v>
      </c>
      <c r="L54" s="21">
        <v>1014</v>
      </c>
      <c r="M54" s="21"/>
      <c r="N54" s="21">
        <f t="shared" si="9"/>
        <v>1014</v>
      </c>
      <c r="O54" s="21"/>
      <c r="P54" s="21">
        <f t="shared" si="7"/>
        <v>1014</v>
      </c>
      <c r="Q54" s="21">
        <v>1165</v>
      </c>
      <c r="R54" s="21"/>
      <c r="S54" s="21">
        <v>6680</v>
      </c>
      <c r="T54" s="21">
        <v>11561</v>
      </c>
      <c r="U54" s="21">
        <f t="shared" si="11"/>
        <v>18241</v>
      </c>
    </row>
    <row r="55" spans="1:21" ht="24" hidden="1" outlineLevel="1">
      <c r="A55" s="19" t="s">
        <v>100</v>
      </c>
      <c r="B55" s="22" t="s">
        <v>101</v>
      </c>
      <c r="C55" s="21">
        <f>C56</f>
        <v>26</v>
      </c>
      <c r="D55" s="21"/>
      <c r="E55" s="21">
        <f t="shared" si="8"/>
        <v>26</v>
      </c>
      <c r="F55" s="21">
        <f t="shared" si="5"/>
        <v>0</v>
      </c>
      <c r="G55" s="21">
        <f t="shared" si="6"/>
        <v>26</v>
      </c>
      <c r="H55" s="21">
        <f>H56</f>
        <v>10</v>
      </c>
      <c r="I55" s="21">
        <f>I56</f>
        <v>7</v>
      </c>
      <c r="J55" s="21"/>
      <c r="K55" s="21">
        <f>K56</f>
        <v>7</v>
      </c>
      <c r="L55" s="21">
        <f>L56</f>
        <v>5</v>
      </c>
      <c r="M55" s="21"/>
      <c r="N55" s="21">
        <f t="shared" si="9"/>
        <v>5</v>
      </c>
      <c r="O55" s="21"/>
      <c r="P55" s="21">
        <f t="shared" si="7"/>
        <v>5</v>
      </c>
      <c r="Q55" s="21">
        <f>Q56</f>
        <v>4</v>
      </c>
      <c r="R55" s="21"/>
      <c r="S55" s="21">
        <f>S56</f>
        <v>4</v>
      </c>
      <c r="T55" s="21"/>
      <c r="U55" s="21">
        <f t="shared" si="11"/>
        <v>4</v>
      </c>
    </row>
    <row r="56" spans="1:21" ht="48" hidden="1" outlineLevel="1">
      <c r="A56" s="19" t="s">
        <v>102</v>
      </c>
      <c r="B56" s="22" t="s">
        <v>103</v>
      </c>
      <c r="C56" s="21">
        <f>H56+I56+L56+Q56</f>
        <v>26</v>
      </c>
      <c r="D56" s="21"/>
      <c r="E56" s="21">
        <f t="shared" si="8"/>
        <v>26</v>
      </c>
      <c r="F56" s="21">
        <f t="shared" si="5"/>
        <v>0</v>
      </c>
      <c r="G56" s="21">
        <f t="shared" si="6"/>
        <v>26</v>
      </c>
      <c r="H56" s="21">
        <v>10</v>
      </c>
      <c r="I56" s="21">
        <v>7</v>
      </c>
      <c r="J56" s="21"/>
      <c r="K56" s="21">
        <v>7</v>
      </c>
      <c r="L56" s="21">
        <v>5</v>
      </c>
      <c r="M56" s="21"/>
      <c r="N56" s="21">
        <f t="shared" si="9"/>
        <v>5</v>
      </c>
      <c r="O56" s="21"/>
      <c r="P56" s="21">
        <f t="shared" si="7"/>
        <v>5</v>
      </c>
      <c r="Q56" s="21">
        <v>4</v>
      </c>
      <c r="R56" s="21"/>
      <c r="S56" s="21">
        <f aca="true" t="shared" si="13" ref="S56:S68">Q56+R56</f>
        <v>4</v>
      </c>
      <c r="T56" s="21"/>
      <c r="U56" s="21">
        <f t="shared" si="11"/>
        <v>4</v>
      </c>
    </row>
    <row r="57" spans="1:21" ht="12" hidden="1" outlineLevel="1">
      <c r="A57" s="19" t="s">
        <v>104</v>
      </c>
      <c r="B57" s="20" t="s">
        <v>105</v>
      </c>
      <c r="C57" s="21">
        <f>C58+C59+C60+C61+C62+C63+C64+C65</f>
        <v>5440</v>
      </c>
      <c r="D57" s="21"/>
      <c r="E57" s="21">
        <f t="shared" si="8"/>
        <v>5440</v>
      </c>
      <c r="F57" s="21">
        <f t="shared" si="5"/>
        <v>0</v>
      </c>
      <c r="G57" s="21">
        <f t="shared" si="6"/>
        <v>5440</v>
      </c>
      <c r="H57" s="21">
        <f>H58+H59+H60+H61+H62+H63+H64+H65</f>
        <v>1237</v>
      </c>
      <c r="I57" s="21">
        <f>I58+I59+I60+I61+I62+I63+I64+I65</f>
        <v>1286</v>
      </c>
      <c r="J57" s="21"/>
      <c r="K57" s="21">
        <f>K58+K59+K60+K61+K62+K63+K64+K65</f>
        <v>1518</v>
      </c>
      <c r="L57" s="21">
        <f>L58+L59+L60+L61+L62+L63+L64+L65</f>
        <v>1331</v>
      </c>
      <c r="M57" s="21"/>
      <c r="N57" s="21">
        <f t="shared" si="9"/>
        <v>1331</v>
      </c>
      <c r="O57" s="21"/>
      <c r="P57" s="21">
        <f t="shared" si="7"/>
        <v>1331</v>
      </c>
      <c r="Q57" s="21">
        <f>Q58+Q59+Q60+Q61+Q62+Q63+Q64+Q65</f>
        <v>1586</v>
      </c>
      <c r="R57" s="21"/>
      <c r="S57" s="21">
        <f t="shared" si="13"/>
        <v>1586</v>
      </c>
      <c r="T57" s="21"/>
      <c r="U57" s="21">
        <f t="shared" si="11"/>
        <v>1586</v>
      </c>
    </row>
    <row r="58" spans="1:21" ht="84" hidden="1" outlineLevel="1">
      <c r="A58" s="19" t="s">
        <v>106</v>
      </c>
      <c r="B58" s="22" t="s">
        <v>107</v>
      </c>
      <c r="C58" s="21">
        <f aca="true" t="shared" si="14" ref="C58:C68">H58+I58+L58+Q58</f>
        <v>100</v>
      </c>
      <c r="D58" s="21"/>
      <c r="E58" s="21">
        <f t="shared" si="8"/>
        <v>100</v>
      </c>
      <c r="F58" s="21">
        <f t="shared" si="5"/>
        <v>0</v>
      </c>
      <c r="G58" s="21">
        <f t="shared" si="6"/>
        <v>100</v>
      </c>
      <c r="H58" s="21">
        <v>25</v>
      </c>
      <c r="I58" s="21">
        <v>25</v>
      </c>
      <c r="J58" s="21"/>
      <c r="K58" s="21">
        <v>25</v>
      </c>
      <c r="L58" s="21">
        <v>25</v>
      </c>
      <c r="M58" s="21"/>
      <c r="N58" s="21">
        <f t="shared" si="9"/>
        <v>25</v>
      </c>
      <c r="O58" s="21"/>
      <c r="P58" s="21">
        <f t="shared" si="7"/>
        <v>25</v>
      </c>
      <c r="Q58" s="21">
        <v>25</v>
      </c>
      <c r="R58" s="21"/>
      <c r="S58" s="21">
        <f t="shared" si="13"/>
        <v>25</v>
      </c>
      <c r="T58" s="21"/>
      <c r="U58" s="21">
        <f t="shared" si="11"/>
        <v>25</v>
      </c>
    </row>
    <row r="59" spans="1:21" ht="72" hidden="1" outlineLevel="1">
      <c r="A59" s="19" t="s">
        <v>108</v>
      </c>
      <c r="B59" s="22" t="s">
        <v>109</v>
      </c>
      <c r="C59" s="21">
        <f t="shared" si="14"/>
        <v>150</v>
      </c>
      <c r="D59" s="21"/>
      <c r="E59" s="21">
        <f t="shared" si="8"/>
        <v>150</v>
      </c>
      <c r="F59" s="21">
        <f t="shared" si="5"/>
        <v>0</v>
      </c>
      <c r="G59" s="21">
        <f t="shared" si="6"/>
        <v>150</v>
      </c>
      <c r="H59" s="21">
        <v>37</v>
      </c>
      <c r="I59" s="21">
        <v>37</v>
      </c>
      <c r="J59" s="21"/>
      <c r="K59" s="21">
        <v>37</v>
      </c>
      <c r="L59" s="21">
        <v>38</v>
      </c>
      <c r="M59" s="21"/>
      <c r="N59" s="21">
        <f t="shared" si="9"/>
        <v>38</v>
      </c>
      <c r="O59" s="21"/>
      <c r="P59" s="21">
        <f t="shared" si="7"/>
        <v>38</v>
      </c>
      <c r="Q59" s="21">
        <v>38</v>
      </c>
      <c r="R59" s="21"/>
      <c r="S59" s="21">
        <f t="shared" si="13"/>
        <v>38</v>
      </c>
      <c r="T59" s="21"/>
      <c r="U59" s="21">
        <f t="shared" si="11"/>
        <v>38</v>
      </c>
    </row>
    <row r="60" spans="1:21" ht="72" hidden="1" outlineLevel="1">
      <c r="A60" s="19" t="s">
        <v>110</v>
      </c>
      <c r="B60" s="22" t="s">
        <v>111</v>
      </c>
      <c r="C60" s="21">
        <f t="shared" si="14"/>
        <v>150</v>
      </c>
      <c r="D60" s="21"/>
      <c r="E60" s="21">
        <f t="shared" si="8"/>
        <v>150</v>
      </c>
      <c r="F60" s="21">
        <f t="shared" si="5"/>
        <v>0</v>
      </c>
      <c r="G60" s="21">
        <f t="shared" si="6"/>
        <v>150</v>
      </c>
      <c r="H60" s="21">
        <v>37</v>
      </c>
      <c r="I60" s="21">
        <v>37</v>
      </c>
      <c r="J60" s="21"/>
      <c r="K60" s="21">
        <v>37</v>
      </c>
      <c r="L60" s="21">
        <v>38</v>
      </c>
      <c r="M60" s="21"/>
      <c r="N60" s="21">
        <f t="shared" si="9"/>
        <v>38</v>
      </c>
      <c r="O60" s="21"/>
      <c r="P60" s="21">
        <f t="shared" si="7"/>
        <v>38</v>
      </c>
      <c r="Q60" s="21">
        <v>38</v>
      </c>
      <c r="R60" s="21"/>
      <c r="S60" s="21">
        <f t="shared" si="13"/>
        <v>38</v>
      </c>
      <c r="T60" s="21"/>
      <c r="U60" s="21">
        <f t="shared" si="11"/>
        <v>38</v>
      </c>
    </row>
    <row r="61" spans="1:21" ht="36" hidden="1" outlineLevel="1">
      <c r="A61" s="19" t="s">
        <v>112</v>
      </c>
      <c r="B61" s="22" t="s">
        <v>113</v>
      </c>
      <c r="C61" s="21">
        <f t="shared" si="14"/>
        <v>30</v>
      </c>
      <c r="D61" s="21"/>
      <c r="E61" s="21">
        <f t="shared" si="8"/>
        <v>30</v>
      </c>
      <c r="F61" s="21">
        <f t="shared" si="5"/>
        <v>0</v>
      </c>
      <c r="G61" s="21">
        <f t="shared" si="6"/>
        <v>30</v>
      </c>
      <c r="H61" s="21">
        <v>7</v>
      </c>
      <c r="I61" s="21">
        <v>7</v>
      </c>
      <c r="J61" s="21"/>
      <c r="K61" s="21">
        <v>7</v>
      </c>
      <c r="L61" s="21">
        <v>8</v>
      </c>
      <c r="M61" s="21"/>
      <c r="N61" s="21">
        <f t="shared" si="9"/>
        <v>8</v>
      </c>
      <c r="O61" s="21"/>
      <c r="P61" s="21">
        <f t="shared" si="7"/>
        <v>8</v>
      </c>
      <c r="Q61" s="21">
        <v>8</v>
      </c>
      <c r="R61" s="21"/>
      <c r="S61" s="21">
        <f t="shared" si="13"/>
        <v>8</v>
      </c>
      <c r="T61" s="21"/>
      <c r="U61" s="21">
        <f t="shared" si="11"/>
        <v>8</v>
      </c>
    </row>
    <row r="62" spans="1:21" ht="36" hidden="1" outlineLevel="1">
      <c r="A62" s="19" t="s">
        <v>114</v>
      </c>
      <c r="B62" s="22" t="s">
        <v>115</v>
      </c>
      <c r="C62" s="21">
        <f t="shared" si="14"/>
        <v>30</v>
      </c>
      <c r="D62" s="21"/>
      <c r="E62" s="21">
        <f t="shared" si="8"/>
        <v>30</v>
      </c>
      <c r="F62" s="21">
        <f t="shared" si="5"/>
        <v>0</v>
      </c>
      <c r="G62" s="21">
        <f t="shared" si="6"/>
        <v>30</v>
      </c>
      <c r="H62" s="21">
        <v>7</v>
      </c>
      <c r="I62" s="21">
        <v>7</v>
      </c>
      <c r="J62" s="21"/>
      <c r="K62" s="21">
        <v>7</v>
      </c>
      <c r="L62" s="21">
        <v>8</v>
      </c>
      <c r="M62" s="21"/>
      <c r="N62" s="21">
        <f t="shared" si="9"/>
        <v>8</v>
      </c>
      <c r="O62" s="21"/>
      <c r="P62" s="21">
        <f t="shared" si="7"/>
        <v>8</v>
      </c>
      <c r="Q62" s="21">
        <v>8</v>
      </c>
      <c r="R62" s="21"/>
      <c r="S62" s="21">
        <f t="shared" si="13"/>
        <v>8</v>
      </c>
      <c r="T62" s="21"/>
      <c r="U62" s="21">
        <f t="shared" si="11"/>
        <v>8</v>
      </c>
    </row>
    <row r="63" spans="1:21" ht="72" hidden="1" outlineLevel="1">
      <c r="A63" s="19" t="s">
        <v>116</v>
      </c>
      <c r="B63" s="22" t="s">
        <v>117</v>
      </c>
      <c r="C63" s="21">
        <f t="shared" si="14"/>
        <v>37</v>
      </c>
      <c r="D63" s="21"/>
      <c r="E63" s="21">
        <f t="shared" si="8"/>
        <v>37</v>
      </c>
      <c r="F63" s="21">
        <f t="shared" si="5"/>
        <v>0</v>
      </c>
      <c r="G63" s="21">
        <f t="shared" si="6"/>
        <v>37</v>
      </c>
      <c r="H63" s="21">
        <v>9</v>
      </c>
      <c r="I63" s="21">
        <v>9</v>
      </c>
      <c r="J63" s="21"/>
      <c r="K63" s="21">
        <v>18</v>
      </c>
      <c r="L63" s="21">
        <v>9</v>
      </c>
      <c r="M63" s="21"/>
      <c r="N63" s="21">
        <f t="shared" si="9"/>
        <v>9</v>
      </c>
      <c r="O63" s="21"/>
      <c r="P63" s="21">
        <f t="shared" si="7"/>
        <v>9</v>
      </c>
      <c r="Q63" s="21">
        <v>10</v>
      </c>
      <c r="R63" s="21"/>
      <c r="S63" s="21">
        <f t="shared" si="13"/>
        <v>10</v>
      </c>
      <c r="T63" s="21"/>
      <c r="U63" s="21">
        <f t="shared" si="11"/>
        <v>10</v>
      </c>
    </row>
    <row r="64" spans="1:21" ht="36" hidden="1" outlineLevel="1">
      <c r="A64" s="19" t="s">
        <v>118</v>
      </c>
      <c r="B64" s="22" t="s">
        <v>119</v>
      </c>
      <c r="C64" s="21">
        <f t="shared" si="14"/>
        <v>4629</v>
      </c>
      <c r="D64" s="21"/>
      <c r="E64" s="21">
        <f t="shared" si="8"/>
        <v>4629</v>
      </c>
      <c r="F64" s="21">
        <f t="shared" si="5"/>
        <v>0</v>
      </c>
      <c r="G64" s="21">
        <f t="shared" si="6"/>
        <v>4629</v>
      </c>
      <c r="H64" s="21">
        <v>970</v>
      </c>
      <c r="I64" s="21">
        <v>1110</v>
      </c>
      <c r="J64" s="21"/>
      <c r="K64" s="21">
        <v>1110</v>
      </c>
      <c r="L64" s="21">
        <v>1150</v>
      </c>
      <c r="M64" s="21"/>
      <c r="N64" s="21">
        <f t="shared" si="9"/>
        <v>1150</v>
      </c>
      <c r="O64" s="21"/>
      <c r="P64" s="21">
        <f t="shared" si="7"/>
        <v>1150</v>
      </c>
      <c r="Q64" s="21">
        <v>1399</v>
      </c>
      <c r="R64" s="21"/>
      <c r="S64" s="21">
        <f t="shared" si="13"/>
        <v>1399</v>
      </c>
      <c r="T64" s="21"/>
      <c r="U64" s="21">
        <f t="shared" si="11"/>
        <v>1399</v>
      </c>
    </row>
    <row r="65" spans="1:21" ht="48" hidden="1" outlineLevel="1">
      <c r="A65" s="19" t="s">
        <v>120</v>
      </c>
      <c r="B65" s="22" t="s">
        <v>121</v>
      </c>
      <c r="C65" s="21">
        <f t="shared" si="14"/>
        <v>314</v>
      </c>
      <c r="D65" s="21"/>
      <c r="E65" s="21">
        <f t="shared" si="8"/>
        <v>314</v>
      </c>
      <c r="F65" s="21">
        <f t="shared" si="5"/>
        <v>0</v>
      </c>
      <c r="G65" s="21">
        <f t="shared" si="6"/>
        <v>314</v>
      </c>
      <c r="H65" s="21">
        <f>H66+H67+H68</f>
        <v>145</v>
      </c>
      <c r="I65" s="21">
        <f>I66+I67+I68</f>
        <v>54</v>
      </c>
      <c r="J65" s="21"/>
      <c r="K65" s="21">
        <f>K66+K67+K68</f>
        <v>277</v>
      </c>
      <c r="L65" s="21">
        <f>L66+L67+L68</f>
        <v>55</v>
      </c>
      <c r="M65" s="21"/>
      <c r="N65" s="21">
        <f t="shared" si="9"/>
        <v>55</v>
      </c>
      <c r="O65" s="21"/>
      <c r="P65" s="21">
        <f t="shared" si="7"/>
        <v>55</v>
      </c>
      <c r="Q65" s="21">
        <f>Q66+Q67+Q68</f>
        <v>60</v>
      </c>
      <c r="R65" s="21"/>
      <c r="S65" s="21">
        <f t="shared" si="13"/>
        <v>60</v>
      </c>
      <c r="T65" s="21"/>
      <c r="U65" s="21">
        <f t="shared" si="11"/>
        <v>60</v>
      </c>
    </row>
    <row r="66" spans="1:21" ht="60" hidden="1" outlineLevel="1">
      <c r="A66" s="19" t="s">
        <v>122</v>
      </c>
      <c r="B66" s="22" t="s">
        <v>123</v>
      </c>
      <c r="C66" s="21">
        <f t="shared" si="14"/>
        <v>200</v>
      </c>
      <c r="D66" s="21"/>
      <c r="E66" s="21">
        <f t="shared" si="8"/>
        <v>200</v>
      </c>
      <c r="F66" s="21">
        <f t="shared" si="5"/>
        <v>0</v>
      </c>
      <c r="G66" s="21">
        <f t="shared" si="6"/>
        <v>200</v>
      </c>
      <c r="H66" s="21">
        <v>120</v>
      </c>
      <c r="I66" s="21">
        <v>25</v>
      </c>
      <c r="J66" s="21"/>
      <c r="K66" s="21">
        <v>200</v>
      </c>
      <c r="L66" s="21">
        <v>25</v>
      </c>
      <c r="M66" s="21"/>
      <c r="N66" s="21">
        <f t="shared" si="9"/>
        <v>25</v>
      </c>
      <c r="O66" s="21"/>
      <c r="P66" s="21">
        <f t="shared" si="7"/>
        <v>25</v>
      </c>
      <c r="Q66" s="21">
        <v>30</v>
      </c>
      <c r="R66" s="21"/>
      <c r="S66" s="21">
        <f t="shared" si="13"/>
        <v>30</v>
      </c>
      <c r="T66" s="21"/>
      <c r="U66" s="21">
        <f t="shared" si="11"/>
        <v>30</v>
      </c>
    </row>
    <row r="67" spans="1:21" ht="72" hidden="1" outlineLevel="1">
      <c r="A67" s="19" t="s">
        <v>124</v>
      </c>
      <c r="B67" s="22" t="s">
        <v>125</v>
      </c>
      <c r="C67" s="21">
        <f t="shared" si="14"/>
        <v>100</v>
      </c>
      <c r="D67" s="21"/>
      <c r="E67" s="21">
        <f t="shared" si="8"/>
        <v>100</v>
      </c>
      <c r="F67" s="21">
        <f t="shared" si="5"/>
        <v>0</v>
      </c>
      <c r="G67" s="21">
        <f t="shared" si="6"/>
        <v>100</v>
      </c>
      <c r="H67" s="21">
        <v>25</v>
      </c>
      <c r="I67" s="21">
        <v>25</v>
      </c>
      <c r="J67" s="21"/>
      <c r="K67" s="21">
        <v>70</v>
      </c>
      <c r="L67" s="21">
        <v>25</v>
      </c>
      <c r="M67" s="21"/>
      <c r="N67" s="21">
        <f t="shared" si="9"/>
        <v>25</v>
      </c>
      <c r="O67" s="21"/>
      <c r="P67" s="21">
        <f t="shared" si="7"/>
        <v>25</v>
      </c>
      <c r="Q67" s="21">
        <v>25</v>
      </c>
      <c r="R67" s="21"/>
      <c r="S67" s="21">
        <f t="shared" si="13"/>
        <v>25</v>
      </c>
      <c r="T67" s="21"/>
      <c r="U67" s="21">
        <f t="shared" si="11"/>
        <v>25</v>
      </c>
    </row>
    <row r="68" spans="1:21" ht="72" hidden="1" outlineLevel="1">
      <c r="A68" s="19" t="s">
        <v>126</v>
      </c>
      <c r="B68" s="22" t="s">
        <v>127</v>
      </c>
      <c r="C68" s="21">
        <f t="shared" si="14"/>
        <v>14</v>
      </c>
      <c r="D68" s="21"/>
      <c r="E68" s="21">
        <f t="shared" si="8"/>
        <v>14</v>
      </c>
      <c r="F68" s="21">
        <f t="shared" si="5"/>
        <v>0</v>
      </c>
      <c r="G68" s="21">
        <f t="shared" si="6"/>
        <v>14</v>
      </c>
      <c r="H68" s="21">
        <v>0</v>
      </c>
      <c r="I68" s="21">
        <v>4</v>
      </c>
      <c r="J68" s="21"/>
      <c r="K68" s="21">
        <v>7</v>
      </c>
      <c r="L68" s="21">
        <v>5</v>
      </c>
      <c r="M68" s="21"/>
      <c r="N68" s="21">
        <f t="shared" si="9"/>
        <v>5</v>
      </c>
      <c r="O68" s="21"/>
      <c r="P68" s="21">
        <f t="shared" si="7"/>
        <v>5</v>
      </c>
      <c r="Q68" s="21">
        <v>5</v>
      </c>
      <c r="R68" s="21"/>
      <c r="S68" s="21">
        <f t="shared" si="13"/>
        <v>5</v>
      </c>
      <c r="T68" s="21"/>
      <c r="U68" s="21">
        <f t="shared" si="11"/>
        <v>5</v>
      </c>
    </row>
    <row r="69" spans="1:21" ht="48" hidden="1" outlineLevel="1" collapsed="1">
      <c r="A69" s="19" t="s">
        <v>128</v>
      </c>
      <c r="B69" s="22" t="s">
        <v>129</v>
      </c>
      <c r="C69" s="21">
        <f>C70</f>
        <v>3.42</v>
      </c>
      <c r="D69" s="21">
        <f>D70</f>
        <v>0</v>
      </c>
      <c r="E69" s="21">
        <f t="shared" si="8"/>
        <v>3.42</v>
      </c>
      <c r="F69" s="21">
        <f t="shared" si="5"/>
        <v>0</v>
      </c>
      <c r="G69" s="21">
        <f t="shared" si="6"/>
        <v>3.42</v>
      </c>
      <c r="H69" s="21"/>
      <c r="I69" s="21">
        <f>I70</f>
        <v>3.42</v>
      </c>
      <c r="J69" s="21"/>
      <c r="K69" s="21">
        <f>I69+J69</f>
        <v>3.42</v>
      </c>
      <c r="L69" s="21"/>
      <c r="M69" s="21"/>
      <c r="N69" s="21">
        <f t="shared" si="9"/>
        <v>0</v>
      </c>
      <c r="O69" s="21"/>
      <c r="P69" s="21">
        <f t="shared" si="7"/>
        <v>0</v>
      </c>
      <c r="Q69" s="21"/>
      <c r="R69" s="21"/>
      <c r="S69" s="21"/>
      <c r="T69" s="21"/>
      <c r="U69" s="21">
        <f t="shared" si="11"/>
        <v>0</v>
      </c>
    </row>
    <row r="70" spans="1:21" ht="48" hidden="1" outlineLevel="1">
      <c r="A70" s="19" t="s">
        <v>130</v>
      </c>
      <c r="B70" s="22" t="s">
        <v>131</v>
      </c>
      <c r="C70" s="21">
        <f>I70</f>
        <v>3.42</v>
      </c>
      <c r="D70" s="21">
        <f>M70</f>
        <v>0</v>
      </c>
      <c r="E70" s="21">
        <f>C70+D70</f>
        <v>3.42</v>
      </c>
      <c r="F70" s="21">
        <f t="shared" si="5"/>
        <v>0</v>
      </c>
      <c r="G70" s="21">
        <f t="shared" si="6"/>
        <v>3.42</v>
      </c>
      <c r="H70" s="21"/>
      <c r="I70" s="21">
        <v>3.42</v>
      </c>
      <c r="J70" s="21"/>
      <c r="K70" s="21">
        <f>I70+J70</f>
        <v>3.42</v>
      </c>
      <c r="L70" s="21"/>
      <c r="M70" s="21"/>
      <c r="N70" s="21">
        <f>L70+M70</f>
        <v>0</v>
      </c>
      <c r="O70" s="21"/>
      <c r="P70" s="21">
        <f t="shared" si="7"/>
        <v>0</v>
      </c>
      <c r="Q70" s="21"/>
      <c r="R70" s="21"/>
      <c r="S70" s="21"/>
      <c r="T70" s="21"/>
      <c r="U70" s="21">
        <f t="shared" si="11"/>
        <v>0</v>
      </c>
    </row>
    <row r="71" spans="1:21" s="18" customFormat="1" ht="23.25" customHeight="1" collapsed="1">
      <c r="A71" s="15" t="s">
        <v>132</v>
      </c>
      <c r="B71" s="16" t="s">
        <v>133</v>
      </c>
      <c r="C71" s="17">
        <f>H71+I71+L71+Q71</f>
        <v>1558883.31</v>
      </c>
      <c r="D71" s="17">
        <f>D73+D79+D106</f>
        <v>34846.200000000004</v>
      </c>
      <c r="E71" s="17">
        <f>H71+K71+P71+S71</f>
        <v>1651207.31</v>
      </c>
      <c r="F71" s="17">
        <f>T71</f>
        <v>2043</v>
      </c>
      <c r="G71" s="17">
        <f t="shared" si="6"/>
        <v>1653250.31</v>
      </c>
      <c r="H71" s="17">
        <f aca="true" t="shared" si="15" ref="H71:N71">H73+H79+H106</f>
        <v>440825.4</v>
      </c>
      <c r="I71" s="17">
        <f t="shared" si="15"/>
        <v>465993.31000000006</v>
      </c>
      <c r="J71" s="17">
        <f t="shared" si="15"/>
        <v>-2488.4</v>
      </c>
      <c r="K71" s="17">
        <f t="shared" si="15"/>
        <v>463504.91000000003</v>
      </c>
      <c r="L71" s="17">
        <f t="shared" si="15"/>
        <v>320473.2</v>
      </c>
      <c r="M71" s="17">
        <f t="shared" si="15"/>
        <v>40248.600000000006</v>
      </c>
      <c r="N71" s="17">
        <f t="shared" si="15"/>
        <v>360721.8</v>
      </c>
      <c r="O71" s="17">
        <f aca="true" t="shared" si="16" ref="O71:T71">O73+O79+O106</f>
        <v>0</v>
      </c>
      <c r="P71" s="17">
        <f t="shared" si="16"/>
        <v>396476.6</v>
      </c>
      <c r="Q71" s="17">
        <f t="shared" si="16"/>
        <v>331591.4</v>
      </c>
      <c r="R71" s="17">
        <f t="shared" si="16"/>
        <v>-2914</v>
      </c>
      <c r="S71" s="17">
        <f t="shared" si="16"/>
        <v>350400.4</v>
      </c>
      <c r="T71" s="17">
        <f t="shared" si="16"/>
        <v>2043</v>
      </c>
      <c r="U71" s="17">
        <f t="shared" si="11"/>
        <v>352443.4</v>
      </c>
    </row>
    <row r="72" spans="1:21" s="18" customFormat="1" ht="12">
      <c r="A72" s="15"/>
      <c r="B72" s="20" t="s">
        <v>134</v>
      </c>
      <c r="C72" s="17"/>
      <c r="D72" s="17"/>
      <c r="E72" s="17"/>
      <c r="F72" s="21">
        <f t="shared" si="5"/>
        <v>0</v>
      </c>
      <c r="G72" s="21">
        <f t="shared" si="6"/>
        <v>0</v>
      </c>
      <c r="H72" s="17"/>
      <c r="I72" s="17"/>
      <c r="J72" s="17"/>
      <c r="K72" s="17"/>
      <c r="L72" s="17"/>
      <c r="M72" s="17"/>
      <c r="N72" s="17"/>
      <c r="O72" s="17"/>
      <c r="P72" s="21">
        <f t="shared" si="7"/>
        <v>0</v>
      </c>
      <c r="Q72" s="17"/>
      <c r="R72" s="17"/>
      <c r="S72" s="17"/>
      <c r="T72" s="17"/>
      <c r="U72" s="21">
        <f t="shared" si="11"/>
        <v>0</v>
      </c>
    </row>
    <row r="73" spans="1:21" ht="32.25" customHeight="1">
      <c r="A73" s="19" t="s">
        <v>135</v>
      </c>
      <c r="B73" s="22" t="s">
        <v>136</v>
      </c>
      <c r="C73" s="21">
        <f>C74+C75+C76+C78</f>
        <v>881347</v>
      </c>
      <c r="D73" s="21">
        <f>D76</f>
        <v>36041.3</v>
      </c>
      <c r="E73" s="21">
        <f>E74+E75+E76+E77+E78</f>
        <v>946360</v>
      </c>
      <c r="F73" s="21">
        <f aca="true" t="shared" si="17" ref="F73:F116">T73</f>
        <v>0</v>
      </c>
      <c r="G73" s="21">
        <f t="shared" si="6"/>
        <v>946360</v>
      </c>
      <c r="H73" s="21">
        <f>H74+H75+H76+H77+H78</f>
        <v>281121</v>
      </c>
      <c r="I73" s="21">
        <f>I74+I75+I76+I78</f>
        <v>264881</v>
      </c>
      <c r="J73" s="21"/>
      <c r="K73" s="21">
        <f>K74+K75+K76+K77+K78</f>
        <v>264881</v>
      </c>
      <c r="L73" s="21">
        <f>L74+L75+L76+L77+L78</f>
        <v>171667</v>
      </c>
      <c r="M73" s="21">
        <f>M76</f>
        <v>36041.3</v>
      </c>
      <c r="N73" s="21">
        <f>N74+N75+N76+N77+N78</f>
        <v>207708.3</v>
      </c>
      <c r="O73" s="21">
        <f>O74+O75+O76+O77+O78</f>
        <v>0</v>
      </c>
      <c r="P73" s="21">
        <f>P74+P75+P76+P77+P78</f>
        <v>231096</v>
      </c>
      <c r="Q73" s="21">
        <f>Q74+Q75+Q78</f>
        <v>163678</v>
      </c>
      <c r="R73" s="21">
        <f>R76</f>
        <v>0</v>
      </c>
      <c r="S73" s="21">
        <f>S74+S75+S76+S77+S78</f>
        <v>169262</v>
      </c>
      <c r="T73" s="21">
        <f>T74+T75+T76+T77+T78</f>
        <v>0</v>
      </c>
      <c r="U73" s="21">
        <f t="shared" si="11"/>
        <v>169262</v>
      </c>
    </row>
    <row r="74" spans="1:21" ht="39.75" customHeight="1" hidden="1" outlineLevel="1">
      <c r="A74" s="19" t="s">
        <v>137</v>
      </c>
      <c r="B74" s="22" t="s">
        <v>138</v>
      </c>
      <c r="C74" s="21">
        <f>H74+I74+L74+Q74</f>
        <v>798930</v>
      </c>
      <c r="D74" s="21"/>
      <c r="E74" s="21">
        <f>H74+K74+P74+S74</f>
        <v>798930</v>
      </c>
      <c r="F74" s="21">
        <f t="shared" si="17"/>
        <v>0</v>
      </c>
      <c r="G74" s="21">
        <f t="shared" si="6"/>
        <v>798930</v>
      </c>
      <c r="H74" s="21">
        <f>199732+66312</f>
        <v>266044</v>
      </c>
      <c r="I74" s="21">
        <f>199733+27962</f>
        <v>227695</v>
      </c>
      <c r="J74" s="21"/>
      <c r="K74" s="21">
        <f>199733+27962</f>
        <v>227695</v>
      </c>
      <c r="L74" s="21">
        <f>199732-43142</f>
        <v>156590</v>
      </c>
      <c r="M74" s="21"/>
      <c r="N74" s="21">
        <f aca="true" t="shared" si="18" ref="N74:N86">L74+M74</f>
        <v>156590</v>
      </c>
      <c r="O74" s="21"/>
      <c r="P74" s="21">
        <f t="shared" si="7"/>
        <v>156590</v>
      </c>
      <c r="Q74" s="21">
        <v>148601</v>
      </c>
      <c r="R74" s="21"/>
      <c r="S74" s="21">
        <f aca="true" t="shared" si="19" ref="S74:S86">Q74+R74</f>
        <v>148601</v>
      </c>
      <c r="T74" s="21"/>
      <c r="U74" s="21">
        <f t="shared" si="11"/>
        <v>148601</v>
      </c>
    </row>
    <row r="75" spans="1:21" ht="65.25" customHeight="1" hidden="1" outlineLevel="1">
      <c r="A75" s="19" t="s">
        <v>139</v>
      </c>
      <c r="B75" s="22" t="s">
        <v>140</v>
      </c>
      <c r="C75" s="21">
        <f>H75+I75+L75+Q75</f>
        <v>31059</v>
      </c>
      <c r="D75" s="21"/>
      <c r="E75" s="21">
        <f>H75+K75+P75+S75</f>
        <v>31059</v>
      </c>
      <c r="F75" s="21">
        <f t="shared" si="17"/>
        <v>0</v>
      </c>
      <c r="G75" s="21">
        <f t="shared" si="6"/>
        <v>31059</v>
      </c>
      <c r="H75" s="21">
        <v>7765</v>
      </c>
      <c r="I75" s="21">
        <v>7765</v>
      </c>
      <c r="J75" s="21"/>
      <c r="K75" s="21">
        <v>7765</v>
      </c>
      <c r="L75" s="21">
        <v>7765</v>
      </c>
      <c r="M75" s="21"/>
      <c r="N75" s="21">
        <f t="shared" si="18"/>
        <v>7765</v>
      </c>
      <c r="O75" s="21"/>
      <c r="P75" s="21">
        <f t="shared" si="7"/>
        <v>7765</v>
      </c>
      <c r="Q75" s="21">
        <v>7764</v>
      </c>
      <c r="R75" s="21"/>
      <c r="S75" s="21">
        <f t="shared" si="19"/>
        <v>7764</v>
      </c>
      <c r="T75" s="21"/>
      <c r="U75" s="21">
        <f t="shared" si="11"/>
        <v>7764</v>
      </c>
    </row>
    <row r="76" spans="1:21" ht="60" hidden="1" outlineLevel="1">
      <c r="A76" s="19" t="s">
        <v>141</v>
      </c>
      <c r="B76" s="22" t="s">
        <v>245</v>
      </c>
      <c r="C76" s="21">
        <f>H76+K76+L76+Q76</f>
        <v>22109</v>
      </c>
      <c r="D76" s="21">
        <f>J76+M76+R76</f>
        <v>36041.3</v>
      </c>
      <c r="E76" s="21">
        <f>H76+K76+P76+S76</f>
        <v>65027</v>
      </c>
      <c r="F76" s="21">
        <f t="shared" si="17"/>
        <v>0</v>
      </c>
      <c r="G76" s="21">
        <f t="shared" si="6"/>
        <v>65027</v>
      </c>
      <c r="H76" s="21">
        <v>0</v>
      </c>
      <c r="I76" s="21">
        <v>22109</v>
      </c>
      <c r="J76" s="21"/>
      <c r="K76" s="21">
        <v>22109</v>
      </c>
      <c r="L76" s="21">
        <v>0</v>
      </c>
      <c r="M76" s="21">
        <f>36041.3</f>
        <v>36041.3</v>
      </c>
      <c r="N76" s="21">
        <f t="shared" si="18"/>
        <v>36041.3</v>
      </c>
      <c r="O76" s="21"/>
      <c r="P76" s="21">
        <v>42918</v>
      </c>
      <c r="Q76" s="21">
        <v>0</v>
      </c>
      <c r="R76" s="21"/>
      <c r="S76" s="21">
        <f t="shared" si="19"/>
        <v>0</v>
      </c>
      <c r="T76" s="21"/>
      <c r="U76" s="21">
        <f t="shared" si="11"/>
        <v>0</v>
      </c>
    </row>
    <row r="77" spans="1:21" ht="84" hidden="1" outlineLevel="1">
      <c r="A77" s="19" t="s">
        <v>244</v>
      </c>
      <c r="B77" s="22" t="s">
        <v>248</v>
      </c>
      <c r="C77" s="21"/>
      <c r="D77" s="21"/>
      <c r="E77" s="21">
        <f>H77+K77+P77+S77</f>
        <v>22095</v>
      </c>
      <c r="F77" s="21">
        <f t="shared" si="17"/>
        <v>0</v>
      </c>
      <c r="G77" s="21">
        <f>P77+U77</f>
        <v>22095</v>
      </c>
      <c r="H77" s="21"/>
      <c r="I77" s="21"/>
      <c r="J77" s="21"/>
      <c r="K77" s="21"/>
      <c r="L77" s="21"/>
      <c r="M77" s="21"/>
      <c r="N77" s="21"/>
      <c r="O77" s="21"/>
      <c r="P77" s="21">
        <v>16511</v>
      </c>
      <c r="Q77" s="21"/>
      <c r="R77" s="21"/>
      <c r="S77" s="21">
        <v>5584</v>
      </c>
      <c r="T77" s="21"/>
      <c r="U77" s="21">
        <f t="shared" si="11"/>
        <v>5584</v>
      </c>
    </row>
    <row r="78" spans="1:21" ht="34.5" customHeight="1" hidden="1" outlineLevel="1">
      <c r="A78" s="19" t="s">
        <v>142</v>
      </c>
      <c r="B78" s="22" t="s">
        <v>143</v>
      </c>
      <c r="C78" s="21">
        <f aca="true" t="shared" si="20" ref="C78:C90">H78+I78+L78+Q78</f>
        <v>29249</v>
      </c>
      <c r="D78" s="21"/>
      <c r="E78" s="21">
        <f>H78+K78+P78+S78</f>
        <v>29249</v>
      </c>
      <c r="F78" s="21">
        <f t="shared" si="17"/>
        <v>0</v>
      </c>
      <c r="G78" s="21">
        <f t="shared" si="6"/>
        <v>29249</v>
      </c>
      <c r="H78" s="21">
        <v>7312</v>
      </c>
      <c r="I78" s="21">
        <v>7312</v>
      </c>
      <c r="J78" s="21"/>
      <c r="K78" s="21">
        <v>7312</v>
      </c>
      <c r="L78" s="21">
        <v>7312</v>
      </c>
      <c r="M78" s="21"/>
      <c r="N78" s="21">
        <f t="shared" si="18"/>
        <v>7312</v>
      </c>
      <c r="O78" s="21"/>
      <c r="P78" s="21">
        <f t="shared" si="7"/>
        <v>7312</v>
      </c>
      <c r="Q78" s="21">
        <v>7313</v>
      </c>
      <c r="R78" s="21"/>
      <c r="S78" s="21">
        <f t="shared" si="19"/>
        <v>7313</v>
      </c>
      <c r="T78" s="21"/>
      <c r="U78" s="21">
        <f t="shared" si="11"/>
        <v>7313</v>
      </c>
    </row>
    <row r="79" spans="1:21" ht="36.75" customHeight="1" collapsed="1">
      <c r="A79" s="19" t="s">
        <v>144</v>
      </c>
      <c r="B79" s="22" t="s">
        <v>145</v>
      </c>
      <c r="C79" s="21">
        <f t="shared" si="20"/>
        <v>653793.41</v>
      </c>
      <c r="D79" s="21">
        <f>D80+D81+D83</f>
        <v>1620.7999999999997</v>
      </c>
      <c r="E79" s="21">
        <f>E80+E81+E83</f>
        <v>678920.3130000001</v>
      </c>
      <c r="F79" s="21">
        <f t="shared" si="17"/>
        <v>2043</v>
      </c>
      <c r="G79" s="21">
        <f t="shared" si="6"/>
        <v>680963.3130000001</v>
      </c>
      <c r="H79" s="21">
        <f>H80+H81+H83</f>
        <v>159704.4</v>
      </c>
      <c r="I79" s="21">
        <f>I80+I81+I83</f>
        <v>198623.91</v>
      </c>
      <c r="J79" s="21">
        <f>J83</f>
        <v>0</v>
      </c>
      <c r="K79" s="21">
        <f aca="true" t="shared" si="21" ref="K79:Q79">K80+K81+K83</f>
        <v>198623.91</v>
      </c>
      <c r="L79" s="21">
        <f t="shared" si="21"/>
        <v>130111.7</v>
      </c>
      <c r="M79" s="21">
        <f t="shared" si="21"/>
        <v>1974.7999999999997</v>
      </c>
      <c r="N79" s="21">
        <f t="shared" si="21"/>
        <v>132086.5</v>
      </c>
      <c r="O79" s="21">
        <f t="shared" si="21"/>
        <v>0</v>
      </c>
      <c r="P79" s="21">
        <f t="shared" si="21"/>
        <v>139453.6</v>
      </c>
      <c r="Q79" s="21">
        <f t="shared" si="21"/>
        <v>165353.40000000002</v>
      </c>
      <c r="R79" s="21">
        <f>R83</f>
        <v>-354</v>
      </c>
      <c r="S79" s="21">
        <f>S80+S81+S83</f>
        <v>181138.4</v>
      </c>
      <c r="T79" s="21">
        <f>T80+T81+T82+T83</f>
        <v>2043</v>
      </c>
      <c r="U79" s="21">
        <f t="shared" si="11"/>
        <v>183181.4</v>
      </c>
    </row>
    <row r="80" spans="1:21" ht="54" customHeight="1">
      <c r="A80" s="19" t="s">
        <v>146</v>
      </c>
      <c r="B80" s="22" t="s">
        <v>147</v>
      </c>
      <c r="C80" s="21">
        <f t="shared" si="20"/>
        <v>347909</v>
      </c>
      <c r="D80" s="21"/>
      <c r="E80" s="21">
        <f>H80+K80+P80+S80</f>
        <v>347909</v>
      </c>
      <c r="F80" s="17">
        <f t="shared" si="17"/>
        <v>0</v>
      </c>
      <c r="G80" s="21">
        <f t="shared" si="6"/>
        <v>347909</v>
      </c>
      <c r="H80" s="21">
        <v>78975</v>
      </c>
      <c r="I80" s="21">
        <v>96023</v>
      </c>
      <c r="J80" s="21"/>
      <c r="K80" s="21">
        <f>86977+9046</f>
        <v>96023</v>
      </c>
      <c r="L80" s="21">
        <f>86977+3827</f>
        <v>90804</v>
      </c>
      <c r="M80" s="21"/>
      <c r="N80" s="21">
        <f t="shared" si="18"/>
        <v>90804</v>
      </c>
      <c r="O80" s="21"/>
      <c r="P80" s="21">
        <f t="shared" si="7"/>
        <v>90804</v>
      </c>
      <c r="Q80" s="21">
        <v>82107</v>
      </c>
      <c r="R80" s="21"/>
      <c r="S80" s="21">
        <f t="shared" si="19"/>
        <v>82107</v>
      </c>
      <c r="T80" s="21"/>
      <c r="U80" s="21">
        <f t="shared" si="11"/>
        <v>82107</v>
      </c>
    </row>
    <row r="81" spans="1:21" ht="49.5" customHeight="1">
      <c r="A81" s="19" t="s">
        <v>148</v>
      </c>
      <c r="B81" s="22" t="s">
        <v>149</v>
      </c>
      <c r="C81" s="21">
        <f t="shared" si="20"/>
        <v>1233</v>
      </c>
      <c r="D81" s="21"/>
      <c r="E81" s="21">
        <f>H81+K81+P81+S81</f>
        <v>1233</v>
      </c>
      <c r="F81" s="17">
        <f t="shared" si="17"/>
        <v>0</v>
      </c>
      <c r="G81" s="21">
        <f t="shared" si="6"/>
        <v>1233</v>
      </c>
      <c r="H81" s="21">
        <v>280</v>
      </c>
      <c r="I81" s="21">
        <v>340</v>
      </c>
      <c r="J81" s="21"/>
      <c r="K81" s="21">
        <v>340</v>
      </c>
      <c r="L81" s="21">
        <v>322</v>
      </c>
      <c r="M81" s="21"/>
      <c r="N81" s="21">
        <f t="shared" si="18"/>
        <v>322</v>
      </c>
      <c r="O81" s="21"/>
      <c r="P81" s="21">
        <f t="shared" si="7"/>
        <v>322</v>
      </c>
      <c r="Q81" s="21">
        <v>291</v>
      </c>
      <c r="R81" s="21"/>
      <c r="S81" s="21">
        <f t="shared" si="19"/>
        <v>291</v>
      </c>
      <c r="T81" s="21"/>
      <c r="U81" s="21">
        <f t="shared" si="11"/>
        <v>291</v>
      </c>
    </row>
    <row r="82" spans="1:21" ht="72" hidden="1" outlineLevel="1">
      <c r="A82" s="19" t="s">
        <v>254</v>
      </c>
      <c r="B82" s="22" t="s">
        <v>255</v>
      </c>
      <c r="C82" s="21"/>
      <c r="D82" s="21"/>
      <c r="E82" s="21"/>
      <c r="F82" s="21">
        <f t="shared" si="17"/>
        <v>0</v>
      </c>
      <c r="G82" s="21">
        <f t="shared" si="6"/>
        <v>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>
        <f t="shared" si="11"/>
        <v>0</v>
      </c>
    </row>
    <row r="83" spans="1:21" ht="30" customHeight="1" collapsed="1">
      <c r="A83" s="19" t="s">
        <v>150</v>
      </c>
      <c r="B83" s="22" t="s">
        <v>151</v>
      </c>
      <c r="C83" s="21">
        <f t="shared" si="20"/>
        <v>304651.41000000003</v>
      </c>
      <c r="D83" s="21">
        <f>D89+D90+D95+D96+D97+D98+D99+D100+D101+D102+D103</f>
        <v>1620.7999999999997</v>
      </c>
      <c r="E83" s="21">
        <f>E84+E90+E95+E96+E97+E98+E101+E102+E103+E105</f>
        <v>329778.313</v>
      </c>
      <c r="F83" s="21">
        <f t="shared" si="17"/>
        <v>2043</v>
      </c>
      <c r="G83" s="21">
        <f t="shared" si="6"/>
        <v>331821.313</v>
      </c>
      <c r="H83" s="21">
        <f>H84+H90+H95+H96+H97+H99+H100+H101+H102+H103+H105</f>
        <v>80449.4</v>
      </c>
      <c r="I83" s="21">
        <f>I84+I90+I95+I96+I97+I99+I100+I101</f>
        <v>102260.91</v>
      </c>
      <c r="J83" s="21"/>
      <c r="K83" s="21">
        <f>K84+K90+K95+K96+K97+K99+K100+K101+K102+K103+K105</f>
        <v>102260.91</v>
      </c>
      <c r="L83" s="21">
        <f>L84+L90+L95+L96+L97+L99+L100+L101+L102+L103+L104+L105</f>
        <v>38985.7</v>
      </c>
      <c r="M83" s="21">
        <f>M89+M90+M95+M96+M97+M98+M99+M100+M101+M102+M103</f>
        <v>1974.7999999999997</v>
      </c>
      <c r="N83" s="21">
        <f>N84+N90+N95+N96+N97+N99+N100+N101+N102+N103+N104+N105</f>
        <v>40960.5</v>
      </c>
      <c r="O83" s="21">
        <f>O84+O90+O95+O96+O97+O99+O100+O101+O102+O103+O104</f>
        <v>0</v>
      </c>
      <c r="P83" s="21">
        <v>48327.6</v>
      </c>
      <c r="Q83" s="21">
        <f>Q84+Q90+Q95+Q96+Q97+Q99+Q100+Q101+Q102+Q103+Q104+Q105</f>
        <v>82955.40000000001</v>
      </c>
      <c r="R83" s="21">
        <f>R89+R90+R95+R96+R97+R98+R99+R100+R101+R102+R103</f>
        <v>-354</v>
      </c>
      <c r="S83" s="21">
        <v>98740.4</v>
      </c>
      <c r="T83" s="21">
        <f>T84+T90+T95+T96+T97+T99+T100+T101+T102+T103+T104+T105</f>
        <v>2043</v>
      </c>
      <c r="U83" s="21">
        <f t="shared" si="11"/>
        <v>100783.4</v>
      </c>
    </row>
    <row r="84" spans="1:21" ht="26.25" customHeight="1">
      <c r="A84" s="19" t="s">
        <v>152</v>
      </c>
      <c r="B84" s="22" t="s">
        <v>153</v>
      </c>
      <c r="C84" s="21">
        <f t="shared" si="20"/>
        <v>52111</v>
      </c>
      <c r="D84" s="21"/>
      <c r="E84" s="21">
        <f>E85+E86+E87+E88+E99+E100</f>
        <v>47030.513</v>
      </c>
      <c r="F84" s="21">
        <f t="shared" si="17"/>
        <v>918</v>
      </c>
      <c r="G84" s="21">
        <f t="shared" si="6"/>
        <v>47948.513</v>
      </c>
      <c r="H84" s="21">
        <f>H85+H86+H87+H88+H89+H98</f>
        <v>12047.1</v>
      </c>
      <c r="I84" s="21">
        <f>I85+I86+I87+I88+I89+I98</f>
        <v>18423.8</v>
      </c>
      <c r="J84" s="21">
        <f>J85+J86+J87+J88+J89+J98</f>
        <v>0</v>
      </c>
      <c r="K84" s="21">
        <f>K85+K86+K87+K88+K89+K98</f>
        <v>18423.8</v>
      </c>
      <c r="L84" s="21">
        <f>L85+L86+L87+L88+L89</f>
        <v>6916</v>
      </c>
      <c r="M84" s="21"/>
      <c r="N84" s="21">
        <f>N85+N86+N87+N88+N89+N98</f>
        <v>8890.8</v>
      </c>
      <c r="O84" s="21">
        <f>O85+O86+O87+O88+O89+O98</f>
        <v>0</v>
      </c>
      <c r="P84" s="21">
        <f>P85+P86+P87+P88+P99+P100</f>
        <v>7165.1</v>
      </c>
      <c r="Q84" s="21">
        <f>Q85+Q86+Q87+Q88+Q89</f>
        <v>14724.1</v>
      </c>
      <c r="R84" s="21">
        <f>R85+R86+R87+R88+R89</f>
        <v>-354</v>
      </c>
      <c r="S84" s="21">
        <f>S85+S86+S87+S88+S89+S98</f>
        <v>14070.1</v>
      </c>
      <c r="T84" s="21">
        <f>T85+T86+T87+T88+T89</f>
        <v>918</v>
      </c>
      <c r="U84" s="21">
        <f t="shared" si="11"/>
        <v>14988.1</v>
      </c>
    </row>
    <row r="85" spans="1:21" ht="97.5" customHeight="1" collapsed="1">
      <c r="A85" s="19" t="s">
        <v>154</v>
      </c>
      <c r="B85" s="22" t="s">
        <v>252</v>
      </c>
      <c r="C85" s="21">
        <f t="shared" si="20"/>
        <v>36847</v>
      </c>
      <c r="D85" s="21"/>
      <c r="E85" s="21">
        <f>H85+K85+P85+S85</f>
        <v>36847</v>
      </c>
      <c r="F85" s="21">
        <f t="shared" si="17"/>
        <v>0</v>
      </c>
      <c r="G85" s="21">
        <f t="shared" si="6"/>
        <v>36847</v>
      </c>
      <c r="H85" s="21">
        <v>7553.6</v>
      </c>
      <c r="I85" s="21">
        <v>13191.3</v>
      </c>
      <c r="J85" s="21"/>
      <c r="K85" s="21">
        <v>13191.3</v>
      </c>
      <c r="L85" s="21">
        <v>4090</v>
      </c>
      <c r="M85" s="21"/>
      <c r="N85" s="21">
        <f t="shared" si="18"/>
        <v>4090</v>
      </c>
      <c r="O85" s="21"/>
      <c r="P85" s="21">
        <f t="shared" si="7"/>
        <v>4090</v>
      </c>
      <c r="Q85" s="21">
        <v>12012.1</v>
      </c>
      <c r="R85" s="21"/>
      <c r="S85" s="21">
        <f t="shared" si="19"/>
        <v>12012.1</v>
      </c>
      <c r="T85" s="21"/>
      <c r="U85" s="21">
        <f t="shared" si="11"/>
        <v>12012.1</v>
      </c>
    </row>
    <row r="86" spans="1:21" ht="18" customHeight="1">
      <c r="A86" s="19" t="s">
        <v>155</v>
      </c>
      <c r="B86" s="22" t="s">
        <v>156</v>
      </c>
      <c r="C86" s="21">
        <f t="shared" si="20"/>
        <v>931</v>
      </c>
      <c r="D86" s="21"/>
      <c r="E86" s="21">
        <f>H86+K86+P86+S86</f>
        <v>931</v>
      </c>
      <c r="F86" s="21">
        <f t="shared" si="17"/>
        <v>674</v>
      </c>
      <c r="G86" s="21">
        <f t="shared" si="6"/>
        <v>1605</v>
      </c>
      <c r="H86" s="21">
        <v>233</v>
      </c>
      <c r="I86" s="21">
        <v>233</v>
      </c>
      <c r="J86" s="21"/>
      <c r="K86" s="21">
        <v>233</v>
      </c>
      <c r="L86" s="21">
        <v>233</v>
      </c>
      <c r="M86" s="21"/>
      <c r="N86" s="21">
        <f t="shared" si="18"/>
        <v>233</v>
      </c>
      <c r="O86" s="21"/>
      <c r="P86" s="21">
        <f t="shared" si="7"/>
        <v>233</v>
      </c>
      <c r="Q86" s="21">
        <v>232</v>
      </c>
      <c r="R86" s="21"/>
      <c r="S86" s="21">
        <f t="shared" si="19"/>
        <v>232</v>
      </c>
      <c r="T86" s="21">
        <v>674</v>
      </c>
      <c r="U86" s="21">
        <f t="shared" si="11"/>
        <v>906</v>
      </c>
    </row>
    <row r="87" spans="1:21" ht="39" customHeight="1" collapsed="1">
      <c r="A87" s="19" t="s">
        <v>157</v>
      </c>
      <c r="B87" s="22" t="s">
        <v>158</v>
      </c>
      <c r="C87" s="21">
        <f t="shared" si="20"/>
        <v>8770</v>
      </c>
      <c r="D87" s="21">
        <f>J87+M87+R87</f>
        <v>0</v>
      </c>
      <c r="E87" s="21">
        <f>H87+K87+P87+S87</f>
        <v>8770</v>
      </c>
      <c r="F87" s="21">
        <f t="shared" si="17"/>
        <v>210</v>
      </c>
      <c r="G87" s="21">
        <f t="shared" si="6"/>
        <v>8980</v>
      </c>
      <c r="H87" s="21">
        <v>2193</v>
      </c>
      <c r="I87" s="21">
        <v>2193</v>
      </c>
      <c r="J87" s="21"/>
      <c r="K87" s="21">
        <v>2193</v>
      </c>
      <c r="L87" s="21">
        <v>2350</v>
      </c>
      <c r="M87" s="21"/>
      <c r="N87" s="21">
        <v>2350</v>
      </c>
      <c r="O87" s="21"/>
      <c r="P87" s="21">
        <v>2650</v>
      </c>
      <c r="Q87" s="21">
        <v>2034</v>
      </c>
      <c r="R87" s="21"/>
      <c r="S87" s="21">
        <v>1734</v>
      </c>
      <c r="T87" s="21">
        <v>210</v>
      </c>
      <c r="U87" s="21">
        <f t="shared" si="11"/>
        <v>1944</v>
      </c>
    </row>
    <row r="88" spans="1:21" ht="46.5" customHeight="1">
      <c r="A88" s="19" t="s">
        <v>159</v>
      </c>
      <c r="B88" s="22" t="s">
        <v>160</v>
      </c>
      <c r="C88" s="21">
        <f t="shared" si="20"/>
        <v>365</v>
      </c>
      <c r="D88" s="21"/>
      <c r="E88" s="21">
        <f>H88+K88+P88+S88</f>
        <v>465</v>
      </c>
      <c r="F88" s="21">
        <f t="shared" si="17"/>
        <v>34</v>
      </c>
      <c r="G88" s="21">
        <f>F88+E88</f>
        <v>499</v>
      </c>
      <c r="H88" s="21">
        <v>91</v>
      </c>
      <c r="I88" s="21">
        <v>91</v>
      </c>
      <c r="J88" s="21"/>
      <c r="K88" s="21">
        <v>91</v>
      </c>
      <c r="L88" s="21">
        <v>91</v>
      </c>
      <c r="M88" s="21"/>
      <c r="N88" s="21">
        <f aca="true" t="shared" si="22" ref="N88:N95">L88+M88</f>
        <v>91</v>
      </c>
      <c r="O88" s="21"/>
      <c r="P88" s="21">
        <v>191</v>
      </c>
      <c r="Q88" s="21">
        <v>92</v>
      </c>
      <c r="R88" s="21"/>
      <c r="S88" s="21">
        <f aca="true" t="shared" si="23" ref="S88:S95">Q88+R88</f>
        <v>92</v>
      </c>
      <c r="T88" s="21">
        <v>34</v>
      </c>
      <c r="U88" s="21">
        <f t="shared" si="11"/>
        <v>126</v>
      </c>
    </row>
    <row r="89" spans="1:21" ht="42" customHeight="1" hidden="1" outlineLevel="1">
      <c r="A89" s="19" t="s">
        <v>161</v>
      </c>
      <c r="B89" s="22" t="s">
        <v>162</v>
      </c>
      <c r="C89" s="21">
        <f t="shared" si="20"/>
        <v>506</v>
      </c>
      <c r="D89" s="21">
        <f>M89+R89</f>
        <v>-506</v>
      </c>
      <c r="E89" s="21">
        <f>C89+D89</f>
        <v>0</v>
      </c>
      <c r="F89" s="21">
        <f t="shared" si="17"/>
        <v>0</v>
      </c>
      <c r="G89" s="21">
        <f t="shared" si="6"/>
        <v>0</v>
      </c>
      <c r="H89" s="21"/>
      <c r="I89" s="21"/>
      <c r="J89" s="21"/>
      <c r="K89" s="21"/>
      <c r="L89" s="21">
        <v>152</v>
      </c>
      <c r="M89" s="21">
        <v>-152</v>
      </c>
      <c r="N89" s="21">
        <f t="shared" si="22"/>
        <v>0</v>
      </c>
      <c r="O89" s="21"/>
      <c r="P89" s="21">
        <f t="shared" si="7"/>
        <v>0</v>
      </c>
      <c r="Q89" s="21">
        <v>354</v>
      </c>
      <c r="R89" s="21">
        <v>-354</v>
      </c>
      <c r="S89" s="21">
        <f t="shared" si="23"/>
        <v>0</v>
      </c>
      <c r="T89" s="21"/>
      <c r="U89" s="21">
        <f t="shared" si="11"/>
        <v>0</v>
      </c>
    </row>
    <row r="90" spans="1:21" ht="64.5" customHeight="1" collapsed="1">
      <c r="A90" s="19" t="s">
        <v>163</v>
      </c>
      <c r="B90" s="22" t="s">
        <v>164</v>
      </c>
      <c r="C90" s="21">
        <f t="shared" si="20"/>
        <v>182624</v>
      </c>
      <c r="D90" s="21">
        <f>D92+D93+D94</f>
        <v>0</v>
      </c>
      <c r="E90" s="21">
        <f>C90+D90</f>
        <v>182624</v>
      </c>
      <c r="F90" s="21">
        <f t="shared" si="17"/>
        <v>0</v>
      </c>
      <c r="G90" s="21">
        <f t="shared" si="6"/>
        <v>182624</v>
      </c>
      <c r="H90" s="21">
        <f>H92+H93+H94</f>
        <v>36880.299999999996</v>
      </c>
      <c r="I90" s="21">
        <f>I92+I93+I94</f>
        <v>71864.7</v>
      </c>
      <c r="J90" s="21">
        <f>J92</f>
        <v>0</v>
      </c>
      <c r="K90" s="21">
        <f>K92+K93+K94</f>
        <v>71864.7</v>
      </c>
      <c r="L90" s="21">
        <f>L92+L93+L94</f>
        <v>22004.7</v>
      </c>
      <c r="M90" s="21"/>
      <c r="N90" s="21">
        <f>N92+N93+N94</f>
        <v>22004.7</v>
      </c>
      <c r="O90" s="21"/>
      <c r="P90" s="21">
        <f>P92+P93+P94</f>
        <v>22004.7</v>
      </c>
      <c r="Q90" s="21">
        <f>Q92+Q93+Q94</f>
        <v>51874.3</v>
      </c>
      <c r="R90" s="21">
        <f>R92</f>
        <v>0</v>
      </c>
      <c r="S90" s="21">
        <f>S92+S93+S94</f>
        <v>51874.3</v>
      </c>
      <c r="T90" s="21">
        <f>T92</f>
        <v>0</v>
      </c>
      <c r="U90" s="21">
        <f t="shared" si="11"/>
        <v>51874.3</v>
      </c>
    </row>
    <row r="91" spans="1:21" ht="12" hidden="1" outlineLevel="1">
      <c r="A91" s="19"/>
      <c r="B91" s="22" t="s">
        <v>165</v>
      </c>
      <c r="C91" s="21"/>
      <c r="D91" s="21"/>
      <c r="E91" s="21"/>
      <c r="F91" s="17">
        <f t="shared" si="17"/>
        <v>0</v>
      </c>
      <c r="G91" s="21">
        <f t="shared" si="6"/>
        <v>0</v>
      </c>
      <c r="H91" s="21"/>
      <c r="I91" s="21"/>
      <c r="J91" s="21"/>
      <c r="K91" s="21"/>
      <c r="L91" s="21"/>
      <c r="M91" s="21"/>
      <c r="N91" s="21">
        <f t="shared" si="22"/>
        <v>0</v>
      </c>
      <c r="O91" s="21"/>
      <c r="P91" s="21">
        <f t="shared" si="7"/>
        <v>0</v>
      </c>
      <c r="Q91" s="21"/>
      <c r="R91" s="21"/>
      <c r="S91" s="21">
        <f t="shared" si="23"/>
        <v>0</v>
      </c>
      <c r="T91" s="21"/>
      <c r="U91" s="21">
        <f t="shared" si="11"/>
        <v>0</v>
      </c>
    </row>
    <row r="92" spans="1:21" ht="24" hidden="1" outlineLevel="1">
      <c r="A92" s="19" t="s">
        <v>166</v>
      </c>
      <c r="B92" s="22" t="s">
        <v>167</v>
      </c>
      <c r="C92" s="21">
        <f>H92+I92+L92+Q92</f>
        <v>169646</v>
      </c>
      <c r="D92" s="21">
        <f>J92+R92</f>
        <v>0</v>
      </c>
      <c r="E92" s="21">
        <f aca="true" t="shared" si="24" ref="E92:E97">H92+K92+P92+S92</f>
        <v>169646</v>
      </c>
      <c r="F92" s="21">
        <f t="shared" si="17"/>
        <v>0</v>
      </c>
      <c r="G92" s="21">
        <f t="shared" si="6"/>
        <v>169646</v>
      </c>
      <c r="H92" s="21">
        <v>34784.7</v>
      </c>
      <c r="I92" s="21">
        <v>67518.5</v>
      </c>
      <c r="J92" s="21"/>
      <c r="K92" s="21">
        <f>I92+J92</f>
        <v>67518.5</v>
      </c>
      <c r="L92" s="21">
        <v>18903.5</v>
      </c>
      <c r="M92" s="21"/>
      <c r="N92" s="21">
        <f t="shared" si="22"/>
        <v>18903.5</v>
      </c>
      <c r="O92" s="21"/>
      <c r="P92" s="21">
        <f t="shared" si="7"/>
        <v>18903.5</v>
      </c>
      <c r="Q92" s="21">
        <v>48439.3</v>
      </c>
      <c r="R92" s="21"/>
      <c r="S92" s="21">
        <f t="shared" si="23"/>
        <v>48439.3</v>
      </c>
      <c r="T92" s="21"/>
      <c r="U92" s="21">
        <f t="shared" si="11"/>
        <v>48439.3</v>
      </c>
    </row>
    <row r="93" spans="1:21" ht="12" hidden="1" outlineLevel="1">
      <c r="A93" s="19" t="s">
        <v>168</v>
      </c>
      <c r="B93" s="22" t="s">
        <v>169</v>
      </c>
      <c r="C93" s="21">
        <f>H93+I93+L93+Q93</f>
        <v>1590.1</v>
      </c>
      <c r="D93" s="21"/>
      <c r="E93" s="21">
        <f t="shared" si="24"/>
        <v>1590.1</v>
      </c>
      <c r="F93" s="21">
        <f t="shared" si="17"/>
        <v>0</v>
      </c>
      <c r="G93" s="21">
        <f t="shared" si="6"/>
        <v>1590.1</v>
      </c>
      <c r="H93" s="21">
        <f>265.5+88.2</f>
        <v>353.7</v>
      </c>
      <c r="I93" s="21">
        <f>524.6-88.2</f>
        <v>436.40000000000003</v>
      </c>
      <c r="J93" s="21"/>
      <c r="K93" s="21">
        <f>524.6-88.2</f>
        <v>436.40000000000003</v>
      </c>
      <c r="L93" s="21">
        <v>355.4</v>
      </c>
      <c r="M93" s="21"/>
      <c r="N93" s="21">
        <f t="shared" si="22"/>
        <v>355.4</v>
      </c>
      <c r="O93" s="21"/>
      <c r="P93" s="21">
        <f t="shared" si="7"/>
        <v>355.4</v>
      </c>
      <c r="Q93" s="21">
        <v>444.6</v>
      </c>
      <c r="R93" s="21"/>
      <c r="S93" s="21">
        <f t="shared" si="23"/>
        <v>444.6</v>
      </c>
      <c r="T93" s="21"/>
      <c r="U93" s="21">
        <f t="shared" si="11"/>
        <v>444.6</v>
      </c>
    </row>
    <row r="94" spans="1:21" ht="12" hidden="1" outlineLevel="1">
      <c r="A94" s="19" t="s">
        <v>170</v>
      </c>
      <c r="B94" s="22" t="s">
        <v>171</v>
      </c>
      <c r="C94" s="21">
        <f>H94+I94+L94+Q94</f>
        <v>11387.9</v>
      </c>
      <c r="D94" s="21"/>
      <c r="E94" s="21">
        <f t="shared" si="24"/>
        <v>11387.9</v>
      </c>
      <c r="F94" s="21">
        <f t="shared" si="17"/>
        <v>0</v>
      </c>
      <c r="G94" s="21">
        <f t="shared" si="6"/>
        <v>11387.9</v>
      </c>
      <c r="H94" s="21">
        <v>1741.9</v>
      </c>
      <c r="I94" s="21">
        <v>3909.8</v>
      </c>
      <c r="J94" s="21"/>
      <c r="K94" s="21">
        <v>3909.8</v>
      </c>
      <c r="L94" s="21">
        <v>2745.8</v>
      </c>
      <c r="M94" s="21"/>
      <c r="N94" s="21">
        <f t="shared" si="22"/>
        <v>2745.8</v>
      </c>
      <c r="O94" s="21"/>
      <c r="P94" s="21">
        <f t="shared" si="7"/>
        <v>2745.8</v>
      </c>
      <c r="Q94" s="21">
        <v>2990.4</v>
      </c>
      <c r="R94" s="21"/>
      <c r="S94" s="21">
        <f t="shared" si="23"/>
        <v>2990.4</v>
      </c>
      <c r="T94" s="21"/>
      <c r="U94" s="21">
        <f t="shared" si="11"/>
        <v>2990.4</v>
      </c>
    </row>
    <row r="95" spans="1:21" ht="39.75" customHeight="1" collapsed="1">
      <c r="A95" s="19" t="s">
        <v>172</v>
      </c>
      <c r="B95" s="22" t="s">
        <v>173</v>
      </c>
      <c r="C95" s="21">
        <f>H95+I95+L95+Q95</f>
        <v>936</v>
      </c>
      <c r="D95" s="21"/>
      <c r="E95" s="21">
        <f t="shared" si="24"/>
        <v>936</v>
      </c>
      <c r="F95" s="21">
        <f t="shared" si="17"/>
        <v>0</v>
      </c>
      <c r="G95" s="21">
        <f t="shared" si="6"/>
        <v>936</v>
      </c>
      <c r="H95" s="21">
        <v>421</v>
      </c>
      <c r="I95" s="21">
        <v>140</v>
      </c>
      <c r="J95" s="21"/>
      <c r="K95" s="21">
        <v>140</v>
      </c>
      <c r="L95" s="21">
        <v>94</v>
      </c>
      <c r="M95" s="21"/>
      <c r="N95" s="21">
        <f t="shared" si="22"/>
        <v>94</v>
      </c>
      <c r="O95" s="21"/>
      <c r="P95" s="21">
        <f t="shared" si="7"/>
        <v>94</v>
      </c>
      <c r="Q95" s="21">
        <v>281</v>
      </c>
      <c r="R95" s="21"/>
      <c r="S95" s="21">
        <f t="shared" si="23"/>
        <v>281</v>
      </c>
      <c r="T95" s="21"/>
      <c r="U95" s="21">
        <f t="shared" si="11"/>
        <v>281</v>
      </c>
    </row>
    <row r="96" spans="1:21" ht="39.75" customHeight="1">
      <c r="A96" s="19" t="s">
        <v>174</v>
      </c>
      <c r="B96" s="22" t="s">
        <v>251</v>
      </c>
      <c r="C96" s="21">
        <f>H96+I96+L96+Q96</f>
        <v>28322</v>
      </c>
      <c r="D96" s="21">
        <f>J96+M96+R96</f>
        <v>0</v>
      </c>
      <c r="E96" s="21">
        <f t="shared" si="24"/>
        <v>47827</v>
      </c>
      <c r="F96" s="21">
        <f t="shared" si="17"/>
        <v>0</v>
      </c>
      <c r="G96" s="21">
        <f t="shared" si="6"/>
        <v>47827</v>
      </c>
      <c r="H96" s="21">
        <v>17541</v>
      </c>
      <c r="I96" s="21">
        <v>7846</v>
      </c>
      <c r="J96" s="21"/>
      <c r="K96" s="21">
        <v>7846</v>
      </c>
      <c r="L96" s="21">
        <v>2935</v>
      </c>
      <c r="M96" s="21"/>
      <c r="N96" s="21">
        <v>2935</v>
      </c>
      <c r="O96" s="21">
        <v>0</v>
      </c>
      <c r="P96" s="21">
        <v>7939</v>
      </c>
      <c r="Q96" s="21"/>
      <c r="R96" s="21"/>
      <c r="S96" s="21">
        <v>14501</v>
      </c>
      <c r="T96" s="21"/>
      <c r="U96" s="21">
        <f t="shared" si="11"/>
        <v>14501</v>
      </c>
    </row>
    <row r="97" spans="1:21" ht="39" customHeight="1">
      <c r="A97" s="19" t="s">
        <v>175</v>
      </c>
      <c r="B97" s="22" t="s">
        <v>176</v>
      </c>
      <c r="C97" s="21">
        <v>38742</v>
      </c>
      <c r="D97" s="21">
        <f>J97+M97+R97</f>
        <v>0</v>
      </c>
      <c r="E97" s="21">
        <f t="shared" si="24"/>
        <v>38742</v>
      </c>
      <c r="F97" s="21">
        <f t="shared" si="17"/>
        <v>0</v>
      </c>
      <c r="G97" s="21">
        <f t="shared" si="6"/>
        <v>38742</v>
      </c>
      <c r="H97" s="21">
        <v>13560</v>
      </c>
      <c r="I97" s="21">
        <v>2970</v>
      </c>
      <c r="J97" s="21"/>
      <c r="K97" s="21">
        <v>2970</v>
      </c>
      <c r="L97" s="21">
        <v>6586</v>
      </c>
      <c r="M97" s="21"/>
      <c r="N97" s="21">
        <f>L97+M97</f>
        <v>6586</v>
      </c>
      <c r="O97" s="21"/>
      <c r="P97" s="21">
        <f t="shared" si="7"/>
        <v>6586</v>
      </c>
      <c r="Q97" s="21">
        <v>15626</v>
      </c>
      <c r="R97" s="21"/>
      <c r="S97" s="21">
        <v>15626</v>
      </c>
      <c r="T97" s="21"/>
      <c r="U97" s="21">
        <f t="shared" si="11"/>
        <v>15626</v>
      </c>
    </row>
    <row r="98" spans="1:21" ht="60.75" customHeight="1">
      <c r="A98" s="19" t="s">
        <v>177</v>
      </c>
      <c r="B98" s="22" t="s">
        <v>178</v>
      </c>
      <c r="C98" s="21">
        <f>H98+I98+L98+Q98</f>
        <v>4692</v>
      </c>
      <c r="D98" s="21">
        <f>M98</f>
        <v>2126.7999999999997</v>
      </c>
      <c r="E98" s="21">
        <f>H98+K98+P98</f>
        <v>7625.8</v>
      </c>
      <c r="F98" s="21">
        <f t="shared" si="17"/>
        <v>0</v>
      </c>
      <c r="G98" s="21">
        <f t="shared" si="6"/>
        <v>7625.8</v>
      </c>
      <c r="H98" s="21">
        <v>1976.5</v>
      </c>
      <c r="I98" s="21">
        <v>2715.5</v>
      </c>
      <c r="J98" s="21"/>
      <c r="K98" s="21">
        <f>I98+J98</f>
        <v>2715.5</v>
      </c>
      <c r="L98" s="21">
        <v>0</v>
      </c>
      <c r="M98" s="21">
        <f>2088.7+38.1</f>
        <v>2126.7999999999997</v>
      </c>
      <c r="N98" s="21">
        <f>L98+M98</f>
        <v>2126.7999999999997</v>
      </c>
      <c r="O98" s="21">
        <v>0</v>
      </c>
      <c r="P98" s="21">
        <v>2933.8</v>
      </c>
      <c r="Q98" s="21"/>
      <c r="R98" s="21"/>
      <c r="S98" s="21">
        <f>Q98+R98</f>
        <v>0</v>
      </c>
      <c r="T98" s="21"/>
      <c r="U98" s="21">
        <f t="shared" si="11"/>
        <v>0</v>
      </c>
    </row>
    <row r="99" spans="1:21" ht="88.5" customHeight="1">
      <c r="A99" s="19" t="s">
        <v>179</v>
      </c>
      <c r="B99" s="22" t="s">
        <v>180</v>
      </c>
      <c r="C99" s="21">
        <f>H99+I99+L99+Q99</f>
        <v>0.41</v>
      </c>
      <c r="D99" s="21">
        <f>J99</f>
        <v>0</v>
      </c>
      <c r="E99" s="21">
        <v>0.513</v>
      </c>
      <c r="F99" s="21">
        <f t="shared" si="17"/>
        <v>0</v>
      </c>
      <c r="G99" s="21">
        <f t="shared" si="6"/>
        <v>0.513</v>
      </c>
      <c r="H99" s="21"/>
      <c r="I99" s="21">
        <v>0.41</v>
      </c>
      <c r="J99" s="21"/>
      <c r="K99" s="21">
        <f>I99+J99</f>
        <v>0.41</v>
      </c>
      <c r="L99" s="21">
        <v>0</v>
      </c>
      <c r="M99" s="21"/>
      <c r="N99" s="21">
        <f>L99+M99</f>
        <v>0</v>
      </c>
      <c r="O99" s="21"/>
      <c r="P99" s="21">
        <v>0.1</v>
      </c>
      <c r="Q99" s="21"/>
      <c r="R99" s="21"/>
      <c r="S99" s="21">
        <f>Q99+R99</f>
        <v>0</v>
      </c>
      <c r="T99" s="21"/>
      <c r="U99" s="21">
        <f t="shared" si="11"/>
        <v>0</v>
      </c>
    </row>
    <row r="100" spans="1:21" ht="99" customHeight="1">
      <c r="A100" s="19" t="s">
        <v>181</v>
      </c>
      <c r="B100" s="22" t="s">
        <v>253</v>
      </c>
      <c r="C100" s="21">
        <f>H100+I100+L100+Q100</f>
        <v>16</v>
      </c>
      <c r="D100" s="21">
        <f>J100</f>
        <v>0</v>
      </c>
      <c r="E100" s="21">
        <v>17</v>
      </c>
      <c r="F100" s="21">
        <f t="shared" si="17"/>
        <v>0</v>
      </c>
      <c r="G100" s="21">
        <f t="shared" si="6"/>
        <v>17</v>
      </c>
      <c r="H100" s="21"/>
      <c r="I100" s="21">
        <v>16</v>
      </c>
      <c r="J100" s="21"/>
      <c r="K100" s="21">
        <f>I100+J100</f>
        <v>16</v>
      </c>
      <c r="L100" s="21">
        <v>0</v>
      </c>
      <c r="M100" s="21"/>
      <c r="N100" s="21">
        <f>L100+M100</f>
        <v>0</v>
      </c>
      <c r="O100" s="21"/>
      <c r="P100" s="21">
        <v>1</v>
      </c>
      <c r="Q100" s="21"/>
      <c r="R100" s="21"/>
      <c r="S100" s="21">
        <f>Q100+R100</f>
        <v>0</v>
      </c>
      <c r="T100" s="21"/>
      <c r="U100" s="21">
        <f t="shared" si="11"/>
        <v>0</v>
      </c>
    </row>
    <row r="101" spans="1:21" ht="54.75" customHeight="1">
      <c r="A101" s="19" t="s">
        <v>182</v>
      </c>
      <c r="B101" s="22" t="s">
        <v>183</v>
      </c>
      <c r="C101" s="21">
        <f>H101+I101+L101+Q101</f>
        <v>1000</v>
      </c>
      <c r="D101" s="21">
        <f>J101+R101</f>
        <v>0</v>
      </c>
      <c r="E101" s="21">
        <f aca="true" t="shared" si="25" ref="E101:E114">C101+D101</f>
        <v>1000</v>
      </c>
      <c r="F101" s="21">
        <f t="shared" si="17"/>
        <v>850</v>
      </c>
      <c r="G101" s="21">
        <f t="shared" si="6"/>
        <v>1850</v>
      </c>
      <c r="H101" s="21"/>
      <c r="I101" s="21">
        <v>1000</v>
      </c>
      <c r="J101" s="21"/>
      <c r="K101" s="21">
        <f>I101+J101</f>
        <v>1000</v>
      </c>
      <c r="L101" s="21">
        <v>0</v>
      </c>
      <c r="M101" s="21"/>
      <c r="N101" s="21">
        <f>L101+M101</f>
        <v>0</v>
      </c>
      <c r="O101" s="21"/>
      <c r="P101" s="21">
        <f t="shared" si="7"/>
        <v>0</v>
      </c>
      <c r="Q101" s="21"/>
      <c r="R101" s="21"/>
      <c r="S101" s="21">
        <f>Q101+R101</f>
        <v>0</v>
      </c>
      <c r="T101" s="21">
        <v>850</v>
      </c>
      <c r="U101" s="21">
        <f t="shared" si="11"/>
        <v>850</v>
      </c>
    </row>
    <row r="102" spans="1:21" ht="76.5" customHeight="1">
      <c r="A102" s="19" t="s">
        <v>184</v>
      </c>
      <c r="B102" s="22" t="s">
        <v>185</v>
      </c>
      <c r="C102" s="21">
        <f>H102+I102+L102+Q102</f>
        <v>900</v>
      </c>
      <c r="D102" s="21">
        <f>J102+M102+R102</f>
        <v>0</v>
      </c>
      <c r="E102" s="21">
        <f t="shared" si="25"/>
        <v>900</v>
      </c>
      <c r="F102" s="21">
        <f t="shared" si="17"/>
        <v>0</v>
      </c>
      <c r="G102" s="21">
        <f t="shared" si="6"/>
        <v>900</v>
      </c>
      <c r="H102" s="21">
        <v>0</v>
      </c>
      <c r="I102" s="21">
        <v>0</v>
      </c>
      <c r="J102" s="21"/>
      <c r="K102" s="21">
        <f>I102+J102</f>
        <v>0</v>
      </c>
      <c r="L102" s="21">
        <v>450</v>
      </c>
      <c r="M102" s="21"/>
      <c r="N102" s="21">
        <v>450</v>
      </c>
      <c r="O102" s="21"/>
      <c r="P102" s="21">
        <f t="shared" si="7"/>
        <v>450</v>
      </c>
      <c r="Q102" s="21">
        <v>450</v>
      </c>
      <c r="R102" s="21"/>
      <c r="S102" s="21">
        <v>450</v>
      </c>
      <c r="T102" s="21"/>
      <c r="U102" s="21">
        <f t="shared" si="11"/>
        <v>450</v>
      </c>
    </row>
    <row r="103" spans="1:21" ht="39" customHeight="1">
      <c r="A103" s="19" t="s">
        <v>186</v>
      </c>
      <c r="B103" s="22" t="s">
        <v>187</v>
      </c>
      <c r="C103" s="21"/>
      <c r="D103" s="21">
        <f>M103</f>
        <v>0</v>
      </c>
      <c r="E103" s="21">
        <v>1155</v>
      </c>
      <c r="F103" s="21">
        <f t="shared" si="17"/>
        <v>0</v>
      </c>
      <c r="G103" s="21">
        <f t="shared" si="6"/>
        <v>1155</v>
      </c>
      <c r="H103" s="21"/>
      <c r="I103" s="21"/>
      <c r="J103" s="21"/>
      <c r="K103" s="21"/>
      <c r="L103" s="21"/>
      <c r="M103" s="21"/>
      <c r="N103" s="21">
        <f>M103</f>
        <v>0</v>
      </c>
      <c r="O103" s="21"/>
      <c r="P103" s="21">
        <v>1155</v>
      </c>
      <c r="Q103" s="21"/>
      <c r="R103" s="21"/>
      <c r="S103" s="21"/>
      <c r="T103" s="21"/>
      <c r="U103" s="21">
        <f t="shared" si="11"/>
        <v>0</v>
      </c>
    </row>
    <row r="104" spans="1:21" ht="60.75" customHeight="1" outlineLevel="1">
      <c r="A104" s="19" t="s">
        <v>240</v>
      </c>
      <c r="B104" s="22" t="s">
        <v>241</v>
      </c>
      <c r="C104" s="21"/>
      <c r="D104" s="21"/>
      <c r="E104" s="21"/>
      <c r="F104" s="21">
        <f t="shared" si="17"/>
        <v>275</v>
      </c>
      <c r="G104" s="21">
        <f>E104+F104</f>
        <v>275</v>
      </c>
      <c r="H104" s="21"/>
      <c r="I104" s="21"/>
      <c r="J104" s="21"/>
      <c r="K104" s="21"/>
      <c r="L104" s="21"/>
      <c r="M104" s="21"/>
      <c r="N104" s="21"/>
      <c r="O104" s="21"/>
      <c r="P104" s="21">
        <f>N104+O104</f>
        <v>0</v>
      </c>
      <c r="Q104" s="21"/>
      <c r="R104" s="21"/>
      <c r="S104" s="21"/>
      <c r="T104" s="21">
        <v>275</v>
      </c>
      <c r="U104" s="21">
        <f aca="true" t="shared" si="26" ref="U104:U115">S104+T104</f>
        <v>275</v>
      </c>
    </row>
    <row r="105" spans="1:21" ht="30.75" customHeight="1">
      <c r="A105" s="19" t="s">
        <v>246</v>
      </c>
      <c r="B105" s="22" t="s">
        <v>247</v>
      </c>
      <c r="C105" s="21"/>
      <c r="D105" s="21"/>
      <c r="E105" s="21">
        <f>S105</f>
        <v>1938</v>
      </c>
      <c r="F105" s="21">
        <f t="shared" si="17"/>
        <v>0</v>
      </c>
      <c r="G105" s="21">
        <f>E105+F105</f>
        <v>1938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>
        <v>1938</v>
      </c>
      <c r="T105" s="21"/>
      <c r="U105" s="21">
        <f t="shared" si="26"/>
        <v>1938</v>
      </c>
    </row>
    <row r="106" spans="1:21" ht="37.5" customHeight="1">
      <c r="A106" s="19" t="s">
        <v>188</v>
      </c>
      <c r="B106" s="22" t="s">
        <v>189</v>
      </c>
      <c r="C106" s="21">
        <f>C107+C108</f>
        <v>23742.9</v>
      </c>
      <c r="D106" s="21">
        <f>D107+D108</f>
        <v>-2815.9</v>
      </c>
      <c r="E106" s="21">
        <f>E108</f>
        <v>25927</v>
      </c>
      <c r="F106" s="21">
        <f t="shared" si="17"/>
        <v>0</v>
      </c>
      <c r="G106" s="21">
        <f aca="true" t="shared" si="27" ref="G106:G131">E106+F106</f>
        <v>25927</v>
      </c>
      <c r="H106" s="21">
        <f>H108</f>
        <v>0</v>
      </c>
      <c r="I106" s="21">
        <v>2488.4</v>
      </c>
      <c r="J106" s="21">
        <f>J107</f>
        <v>-2488.4</v>
      </c>
      <c r="K106" s="21">
        <f aca="true" t="shared" si="28" ref="K106:K116">I106+J106</f>
        <v>0</v>
      </c>
      <c r="L106" s="21">
        <f>L107+L108</f>
        <v>18694.5</v>
      </c>
      <c r="M106" s="21">
        <f>M107+M108</f>
        <v>2232.5</v>
      </c>
      <c r="N106" s="21">
        <f aca="true" t="shared" si="29" ref="N106:N116">L106+M106</f>
        <v>20927</v>
      </c>
      <c r="O106" s="21">
        <f>O108</f>
        <v>0</v>
      </c>
      <c r="P106" s="21">
        <f>P108</f>
        <v>25927</v>
      </c>
      <c r="Q106" s="21">
        <f>Q107+Q108</f>
        <v>2560</v>
      </c>
      <c r="R106" s="21">
        <f>R107+R112+R113+R114</f>
        <v>-2560</v>
      </c>
      <c r="S106" s="21">
        <f aca="true" t="shared" si="30" ref="S106:S114">Q106+R106</f>
        <v>0</v>
      </c>
      <c r="T106" s="21">
        <f>T112+T113+T114</f>
        <v>0</v>
      </c>
      <c r="U106" s="21">
        <f t="shared" si="26"/>
        <v>0</v>
      </c>
    </row>
    <row r="107" spans="1:21" ht="45" customHeight="1" hidden="1" outlineLevel="1">
      <c r="A107" s="19" t="s">
        <v>190</v>
      </c>
      <c r="B107" s="22" t="s">
        <v>191</v>
      </c>
      <c r="C107" s="21">
        <f>H107+I107+L107+Q107</f>
        <v>2815.9</v>
      </c>
      <c r="D107" s="21">
        <f>J107+M107</f>
        <v>-2815.9</v>
      </c>
      <c r="E107" s="21"/>
      <c r="F107" s="21">
        <f t="shared" si="17"/>
        <v>0</v>
      </c>
      <c r="G107" s="21">
        <f t="shared" si="27"/>
        <v>0</v>
      </c>
      <c r="H107" s="21"/>
      <c r="I107" s="21">
        <v>2488.4</v>
      </c>
      <c r="J107" s="21">
        <v>-2488.4</v>
      </c>
      <c r="K107" s="21">
        <f t="shared" si="28"/>
        <v>0</v>
      </c>
      <c r="L107" s="21">
        <v>327.5</v>
      </c>
      <c r="M107" s="21">
        <v>-327.5</v>
      </c>
      <c r="N107" s="21">
        <f t="shared" si="29"/>
        <v>0</v>
      </c>
      <c r="O107" s="21"/>
      <c r="P107" s="21">
        <f>N107+O107</f>
        <v>0</v>
      </c>
      <c r="Q107" s="21"/>
      <c r="R107" s="21"/>
      <c r="S107" s="21">
        <f t="shared" si="30"/>
        <v>0</v>
      </c>
      <c r="T107" s="21"/>
      <c r="U107" s="21"/>
    </row>
    <row r="108" spans="1:21" ht="24" hidden="1" outlineLevel="1" collapsed="1">
      <c r="A108" s="19" t="s">
        <v>192</v>
      </c>
      <c r="B108" s="22" t="s">
        <v>193</v>
      </c>
      <c r="C108" s="21">
        <f>C109+C110+C111+C112+C113+C114</f>
        <v>20927</v>
      </c>
      <c r="D108" s="21">
        <f>D109+D110+D111+D112+D113+D114</f>
        <v>0</v>
      </c>
      <c r="E108" s="21">
        <f>E109+E110+E111+E112+E113+E114+E115</f>
        <v>25927</v>
      </c>
      <c r="F108" s="21">
        <f t="shared" si="17"/>
        <v>0</v>
      </c>
      <c r="G108" s="21">
        <f t="shared" si="27"/>
        <v>25927</v>
      </c>
      <c r="H108" s="21">
        <f>H109+H110</f>
        <v>0</v>
      </c>
      <c r="I108" s="21">
        <f>I109+I110+I111+I112+I113+I114</f>
        <v>0</v>
      </c>
      <c r="J108" s="21">
        <f>J109+J110+J111+J112+J113+J114</f>
        <v>0</v>
      </c>
      <c r="K108" s="21">
        <f t="shared" si="28"/>
        <v>0</v>
      </c>
      <c r="L108" s="21">
        <f>L109+L110+L111+L112+L113+L114</f>
        <v>18367</v>
      </c>
      <c r="M108" s="21">
        <f>M109+M110+M111+M112+M113+M114</f>
        <v>2560</v>
      </c>
      <c r="N108" s="21">
        <f>SUM(N109:N115)</f>
        <v>20927</v>
      </c>
      <c r="O108" s="21">
        <f>SUM(O109:O115)</f>
        <v>0</v>
      </c>
      <c r="P108" s="21">
        <f>P109+P110+P111+P112+P113+P114+P115</f>
        <v>25927</v>
      </c>
      <c r="Q108" s="21">
        <f>Q109+Q110+Q111+Q112+Q113+Q114</f>
        <v>2560</v>
      </c>
      <c r="R108" s="21">
        <f>R109+R110+R111+R112+R113+R114</f>
        <v>-2560</v>
      </c>
      <c r="S108" s="21">
        <f>SUM(S109:S115)</f>
        <v>0</v>
      </c>
      <c r="T108" s="21">
        <f>T109+T110+T111+T112+T113+T114</f>
        <v>0</v>
      </c>
      <c r="U108" s="21">
        <f t="shared" si="26"/>
        <v>0</v>
      </c>
    </row>
    <row r="109" spans="1:21" ht="36" hidden="1" outlineLevel="1">
      <c r="A109" s="19" t="s">
        <v>194</v>
      </c>
      <c r="B109" s="22" t="s">
        <v>195</v>
      </c>
      <c r="C109" s="21">
        <f>H109+I109+L109+Q109</f>
        <v>62</v>
      </c>
      <c r="D109" s="21"/>
      <c r="E109" s="21">
        <f t="shared" si="25"/>
        <v>62</v>
      </c>
      <c r="F109" s="21">
        <f t="shared" si="17"/>
        <v>0</v>
      </c>
      <c r="G109" s="21">
        <f t="shared" si="27"/>
        <v>62</v>
      </c>
      <c r="H109" s="21"/>
      <c r="I109" s="21"/>
      <c r="J109" s="21"/>
      <c r="K109" s="21">
        <f t="shared" si="28"/>
        <v>0</v>
      </c>
      <c r="L109" s="21">
        <v>62</v>
      </c>
      <c r="M109" s="21"/>
      <c r="N109" s="21">
        <f t="shared" si="29"/>
        <v>62</v>
      </c>
      <c r="O109" s="21"/>
      <c r="P109" s="21">
        <f aca="true" t="shared" si="31" ref="P109:P114">N109+O109</f>
        <v>62</v>
      </c>
      <c r="Q109" s="21"/>
      <c r="R109" s="21"/>
      <c r="S109" s="21">
        <f t="shared" si="30"/>
        <v>0</v>
      </c>
      <c r="T109" s="21"/>
      <c r="U109" s="21">
        <f t="shared" si="26"/>
        <v>0</v>
      </c>
    </row>
    <row r="110" spans="1:21" ht="48" customHeight="1" hidden="1" outlineLevel="1">
      <c r="A110" s="19" t="s">
        <v>196</v>
      </c>
      <c r="B110" s="22" t="s">
        <v>197</v>
      </c>
      <c r="C110" s="21">
        <f>H110+I110+L110+Q110</f>
        <v>36</v>
      </c>
      <c r="D110" s="21"/>
      <c r="E110" s="21">
        <f t="shared" si="25"/>
        <v>36</v>
      </c>
      <c r="F110" s="21">
        <f t="shared" si="17"/>
        <v>0</v>
      </c>
      <c r="G110" s="21">
        <f t="shared" si="27"/>
        <v>36</v>
      </c>
      <c r="H110" s="21"/>
      <c r="I110" s="21"/>
      <c r="J110" s="21"/>
      <c r="K110" s="21">
        <f t="shared" si="28"/>
        <v>0</v>
      </c>
      <c r="L110" s="21">
        <v>36</v>
      </c>
      <c r="M110" s="21"/>
      <c r="N110" s="21">
        <f t="shared" si="29"/>
        <v>36</v>
      </c>
      <c r="O110" s="21"/>
      <c r="P110" s="21">
        <f t="shared" si="31"/>
        <v>36</v>
      </c>
      <c r="Q110" s="21"/>
      <c r="R110" s="21"/>
      <c r="S110" s="21">
        <f t="shared" si="30"/>
        <v>0</v>
      </c>
      <c r="T110" s="21"/>
      <c r="U110" s="21">
        <f t="shared" si="26"/>
        <v>0</v>
      </c>
    </row>
    <row r="111" spans="1:21" ht="24.75" customHeight="1" hidden="1" outlineLevel="1">
      <c r="A111" s="19" t="s">
        <v>198</v>
      </c>
      <c r="B111" s="22" t="s">
        <v>199</v>
      </c>
      <c r="C111" s="21">
        <f>H111+K111+N111+S111</f>
        <v>9376</v>
      </c>
      <c r="D111" s="21">
        <f>J111+M111+R111</f>
        <v>0</v>
      </c>
      <c r="E111" s="21">
        <f t="shared" si="25"/>
        <v>9376</v>
      </c>
      <c r="F111" s="21">
        <f t="shared" si="17"/>
        <v>0</v>
      </c>
      <c r="G111" s="21">
        <f t="shared" si="27"/>
        <v>9376</v>
      </c>
      <c r="H111" s="21"/>
      <c r="I111" s="21"/>
      <c r="J111" s="21"/>
      <c r="K111" s="21">
        <f t="shared" si="28"/>
        <v>0</v>
      </c>
      <c r="L111" s="21">
        <v>9376</v>
      </c>
      <c r="M111" s="21"/>
      <c r="N111" s="21">
        <f t="shared" si="29"/>
        <v>9376</v>
      </c>
      <c r="O111" s="21"/>
      <c r="P111" s="21">
        <f t="shared" si="31"/>
        <v>9376</v>
      </c>
      <c r="Q111" s="21"/>
      <c r="R111" s="21"/>
      <c r="S111" s="21">
        <f t="shared" si="30"/>
        <v>0</v>
      </c>
      <c r="T111" s="21"/>
      <c r="U111" s="21">
        <f t="shared" si="26"/>
        <v>0</v>
      </c>
    </row>
    <row r="112" spans="1:21" ht="28.5" customHeight="1" hidden="1" outlineLevel="1">
      <c r="A112" s="19" t="s">
        <v>200</v>
      </c>
      <c r="B112" s="22" t="s">
        <v>201</v>
      </c>
      <c r="C112" s="21">
        <f>H112+K112+N112+S112</f>
        <v>8853</v>
      </c>
      <c r="D112" s="21">
        <f>J112+M112+R112</f>
        <v>0</v>
      </c>
      <c r="E112" s="21">
        <f t="shared" si="25"/>
        <v>8853</v>
      </c>
      <c r="F112" s="21">
        <f t="shared" si="17"/>
        <v>0</v>
      </c>
      <c r="G112" s="21">
        <f t="shared" si="27"/>
        <v>8853</v>
      </c>
      <c r="H112" s="21"/>
      <c r="I112" s="21"/>
      <c r="J112" s="21"/>
      <c r="K112" s="21">
        <f t="shared" si="28"/>
        <v>0</v>
      </c>
      <c r="L112" s="21">
        <v>6643</v>
      </c>
      <c r="M112" s="21">
        <v>2210</v>
      </c>
      <c r="N112" s="21">
        <f t="shared" si="29"/>
        <v>8853</v>
      </c>
      <c r="O112" s="21"/>
      <c r="P112" s="21">
        <f t="shared" si="31"/>
        <v>8853</v>
      </c>
      <c r="Q112" s="21">
        <v>2210</v>
      </c>
      <c r="R112" s="21">
        <v>-2210</v>
      </c>
      <c r="S112" s="21">
        <f t="shared" si="30"/>
        <v>0</v>
      </c>
      <c r="T112" s="21"/>
      <c r="U112" s="21">
        <f t="shared" si="26"/>
        <v>0</v>
      </c>
    </row>
    <row r="113" spans="1:21" ht="59.25" customHeight="1" hidden="1" outlineLevel="1">
      <c r="A113" s="19" t="s">
        <v>202</v>
      </c>
      <c r="B113" s="22" t="s">
        <v>203</v>
      </c>
      <c r="C113" s="21">
        <f>H113+K113+N113+S113</f>
        <v>1400</v>
      </c>
      <c r="D113" s="21">
        <f>J113+M113+R113</f>
        <v>0</v>
      </c>
      <c r="E113" s="21">
        <f t="shared" si="25"/>
        <v>1400</v>
      </c>
      <c r="F113" s="21">
        <f t="shared" si="17"/>
        <v>0</v>
      </c>
      <c r="G113" s="21">
        <f t="shared" si="27"/>
        <v>1400</v>
      </c>
      <c r="H113" s="21"/>
      <c r="I113" s="21"/>
      <c r="J113" s="21"/>
      <c r="K113" s="21">
        <f t="shared" si="28"/>
        <v>0</v>
      </c>
      <c r="L113" s="21">
        <v>1050</v>
      </c>
      <c r="M113" s="21">
        <v>350</v>
      </c>
      <c r="N113" s="21">
        <f t="shared" si="29"/>
        <v>1400</v>
      </c>
      <c r="O113" s="21"/>
      <c r="P113" s="21">
        <f t="shared" si="31"/>
        <v>1400</v>
      </c>
      <c r="Q113" s="21">
        <v>350</v>
      </c>
      <c r="R113" s="21">
        <v>-350</v>
      </c>
      <c r="S113" s="21">
        <f t="shared" si="30"/>
        <v>0</v>
      </c>
      <c r="T113" s="21"/>
      <c r="U113" s="21">
        <f t="shared" si="26"/>
        <v>0</v>
      </c>
    </row>
    <row r="114" spans="1:21" ht="27" customHeight="1" hidden="1" outlineLevel="1">
      <c r="A114" s="19" t="s">
        <v>204</v>
      </c>
      <c r="B114" s="22" t="s">
        <v>205</v>
      </c>
      <c r="C114" s="21">
        <f>H114+K114+N114+S114</f>
        <v>1200</v>
      </c>
      <c r="D114" s="21">
        <f>J114+M114+R114</f>
        <v>0</v>
      </c>
      <c r="E114" s="21">
        <f t="shared" si="25"/>
        <v>1200</v>
      </c>
      <c r="F114" s="21">
        <f t="shared" si="17"/>
        <v>0</v>
      </c>
      <c r="G114" s="21">
        <f t="shared" si="27"/>
        <v>1200</v>
      </c>
      <c r="H114" s="21"/>
      <c r="I114" s="21"/>
      <c r="J114" s="21"/>
      <c r="K114" s="21">
        <f t="shared" si="28"/>
        <v>0</v>
      </c>
      <c r="L114" s="21">
        <v>1200</v>
      </c>
      <c r="M114" s="21"/>
      <c r="N114" s="21">
        <f t="shared" si="29"/>
        <v>1200</v>
      </c>
      <c r="O114" s="21"/>
      <c r="P114" s="21">
        <f t="shared" si="31"/>
        <v>1200</v>
      </c>
      <c r="Q114" s="21"/>
      <c r="R114" s="21"/>
      <c r="S114" s="21">
        <f t="shared" si="30"/>
        <v>0</v>
      </c>
      <c r="T114" s="21"/>
      <c r="U114" s="21">
        <f t="shared" si="26"/>
        <v>0</v>
      </c>
    </row>
    <row r="115" spans="1:21" ht="48" customHeight="1" hidden="1" outlineLevel="1">
      <c r="A115" s="19" t="s">
        <v>242</v>
      </c>
      <c r="B115" s="22" t="s">
        <v>243</v>
      </c>
      <c r="C115" s="21"/>
      <c r="D115" s="21"/>
      <c r="E115" s="21">
        <f>P115</f>
        <v>5000</v>
      </c>
      <c r="F115" s="21">
        <f t="shared" si="17"/>
        <v>0</v>
      </c>
      <c r="G115" s="21">
        <f t="shared" si="27"/>
        <v>5000</v>
      </c>
      <c r="H115" s="21"/>
      <c r="I115" s="21"/>
      <c r="J115" s="21"/>
      <c r="K115" s="21"/>
      <c r="L115" s="21"/>
      <c r="M115" s="21"/>
      <c r="N115" s="21"/>
      <c r="O115" s="21"/>
      <c r="P115" s="21">
        <v>5000</v>
      </c>
      <c r="Q115" s="21"/>
      <c r="R115" s="21"/>
      <c r="S115" s="21"/>
      <c r="T115" s="21"/>
      <c r="U115" s="21">
        <f t="shared" si="26"/>
        <v>0</v>
      </c>
    </row>
    <row r="116" spans="1:21" ht="41.25" customHeight="1" collapsed="1">
      <c r="A116" s="15" t="s">
        <v>206</v>
      </c>
      <c r="B116" s="23" t="s">
        <v>207</v>
      </c>
      <c r="C116" s="17">
        <f>H116+I116+L116+Q116</f>
        <v>72069.5</v>
      </c>
      <c r="D116" s="17">
        <f>D120+D125</f>
        <v>5859.5</v>
      </c>
      <c r="E116" s="17">
        <f>H116+K116+P116+S116</f>
        <v>90882.56</v>
      </c>
      <c r="F116" s="17">
        <f t="shared" si="17"/>
        <v>1631.3000000000002</v>
      </c>
      <c r="G116" s="17">
        <f>F116+E116</f>
        <v>92513.86</v>
      </c>
      <c r="H116" s="17">
        <f>H120+H125</f>
        <v>13770.2</v>
      </c>
      <c r="I116" s="17">
        <f>I120+I125</f>
        <v>26660.399999999998</v>
      </c>
      <c r="J116" s="17">
        <f>J120+J125</f>
        <v>2488.4</v>
      </c>
      <c r="K116" s="17">
        <f t="shared" si="28"/>
        <v>29148.8</v>
      </c>
      <c r="L116" s="17">
        <f>L120+L125</f>
        <v>18430.5</v>
      </c>
      <c r="M116" s="17">
        <f>M120+M125</f>
        <v>3409.4</v>
      </c>
      <c r="N116" s="17">
        <f t="shared" si="29"/>
        <v>21839.9</v>
      </c>
      <c r="O116" s="17">
        <f>O120+O125</f>
        <v>0</v>
      </c>
      <c r="P116" s="17">
        <f>P120+P125</f>
        <v>25944.06</v>
      </c>
      <c r="Q116" s="17">
        <f>Q120+Q125</f>
        <v>13208.4</v>
      </c>
      <c r="R116" s="17">
        <f>R120+R125</f>
        <v>-38.3</v>
      </c>
      <c r="S116" s="17">
        <v>22019.5</v>
      </c>
      <c r="T116" s="17">
        <f>T120+T125</f>
        <v>1631.3000000000002</v>
      </c>
      <c r="U116" s="17">
        <f aca="true" t="shared" si="32" ref="U116:U131">S116+T116</f>
        <v>23650.8</v>
      </c>
    </row>
    <row r="117" spans="1:21" ht="15.75" customHeight="1" outlineLevel="1">
      <c r="A117" s="15"/>
      <c r="B117" s="22" t="s">
        <v>165</v>
      </c>
      <c r="C117" s="17"/>
      <c r="D117" s="17"/>
      <c r="E117" s="17"/>
      <c r="F117" s="21">
        <f>O117+T117</f>
        <v>0</v>
      </c>
      <c r="G117" s="21">
        <f t="shared" si="27"/>
        <v>0</v>
      </c>
      <c r="H117" s="17"/>
      <c r="I117" s="17"/>
      <c r="J117" s="17"/>
      <c r="K117" s="17"/>
      <c r="L117" s="17"/>
      <c r="M117" s="17"/>
      <c r="N117" s="17"/>
      <c r="O117" s="17"/>
      <c r="P117" s="21">
        <f>N117+O117</f>
        <v>0</v>
      </c>
      <c r="Q117" s="17"/>
      <c r="R117" s="17"/>
      <c r="S117" s="17"/>
      <c r="T117" s="17"/>
      <c r="U117" s="21">
        <f t="shared" si="32"/>
        <v>0</v>
      </c>
    </row>
    <row r="118" spans="1:21" ht="29.25" customHeight="1" outlineLevel="1">
      <c r="A118" s="15"/>
      <c r="B118" s="22" t="s">
        <v>236</v>
      </c>
      <c r="C118" s="21">
        <f>H118+I118+L118+Q118</f>
        <v>12318.400000000001</v>
      </c>
      <c r="D118" s="21">
        <f>J118+M118+R118</f>
        <v>2815.9</v>
      </c>
      <c r="E118" s="21">
        <f>E122+E128</f>
        <v>15134.300000000001</v>
      </c>
      <c r="F118" s="21">
        <f>T118</f>
        <v>0</v>
      </c>
      <c r="G118" s="21">
        <f t="shared" si="27"/>
        <v>15134.300000000001</v>
      </c>
      <c r="H118" s="21">
        <v>154</v>
      </c>
      <c r="I118" s="21">
        <v>5573.6</v>
      </c>
      <c r="J118" s="21">
        <v>2488.4</v>
      </c>
      <c r="K118" s="21">
        <f>I118+J118</f>
        <v>8062</v>
      </c>
      <c r="L118" s="21">
        <v>6590.8</v>
      </c>
      <c r="M118" s="21">
        <v>327.5</v>
      </c>
      <c r="N118" s="21">
        <f aca="true" t="shared" si="33" ref="N118:N131">L118+M118</f>
        <v>6918.3</v>
      </c>
      <c r="O118" s="21">
        <f>O122+O128</f>
        <v>0</v>
      </c>
      <c r="P118" s="21">
        <f>N118+O118</f>
        <v>6918.3</v>
      </c>
      <c r="Q118" s="21">
        <v>0</v>
      </c>
      <c r="R118" s="21"/>
      <c r="S118" s="21">
        <f>S122+S128</f>
        <v>0</v>
      </c>
      <c r="T118" s="21">
        <f>T122+T128</f>
        <v>0</v>
      </c>
      <c r="U118" s="21">
        <f t="shared" si="32"/>
        <v>0</v>
      </c>
    </row>
    <row r="119" spans="1:21" ht="30" customHeight="1" outlineLevel="1">
      <c r="A119" s="15"/>
      <c r="B119" s="22" t="s">
        <v>235</v>
      </c>
      <c r="C119" s="21">
        <f>H119+I119+L119+Q119</f>
        <v>59751.1</v>
      </c>
      <c r="D119" s="21">
        <f>J119+M119+R119</f>
        <v>3043.6</v>
      </c>
      <c r="E119" s="21">
        <f aca="true" t="shared" si="34" ref="E119:E132">C119+D119</f>
        <v>62794.7</v>
      </c>
      <c r="F119" s="21">
        <f aca="true" t="shared" si="35" ref="F119:F129">T119</f>
        <v>1631.3</v>
      </c>
      <c r="G119" s="21">
        <f t="shared" si="27"/>
        <v>64426</v>
      </c>
      <c r="H119" s="21">
        <v>13616.2</v>
      </c>
      <c r="I119" s="21">
        <v>21086.8</v>
      </c>
      <c r="J119" s="21"/>
      <c r="K119" s="21">
        <f>I119+J119</f>
        <v>21086.8</v>
      </c>
      <c r="L119" s="21">
        <v>11839.7</v>
      </c>
      <c r="M119" s="21">
        <v>3081.9</v>
      </c>
      <c r="N119" s="21">
        <f t="shared" si="33"/>
        <v>14921.6</v>
      </c>
      <c r="O119" s="21">
        <f>O123+O124+O126+O129</f>
        <v>0</v>
      </c>
      <c r="P119" s="21">
        <v>19025.78</v>
      </c>
      <c r="Q119" s="21">
        <v>13208.4</v>
      </c>
      <c r="R119" s="21">
        <v>-38.3</v>
      </c>
      <c r="S119" s="21">
        <v>22019.5</v>
      </c>
      <c r="T119" s="21">
        <f>T123+T124+T126+T129</f>
        <v>1631.3</v>
      </c>
      <c r="U119" s="21">
        <f t="shared" si="32"/>
        <v>23650.8</v>
      </c>
    </row>
    <row r="120" spans="1:21" ht="18.75" customHeight="1" outlineLevel="1">
      <c r="A120" s="24" t="s">
        <v>208</v>
      </c>
      <c r="B120" s="22" t="s">
        <v>209</v>
      </c>
      <c r="C120" s="21">
        <f>C121+C124</f>
        <v>64695.200000000004</v>
      </c>
      <c r="D120" s="21">
        <f>J120+M120+R120</f>
        <v>1811.8</v>
      </c>
      <c r="E120" s="21">
        <f t="shared" si="34"/>
        <v>66507</v>
      </c>
      <c r="F120" s="21">
        <f t="shared" si="35"/>
        <v>1017.1</v>
      </c>
      <c r="G120" s="21">
        <f t="shared" si="27"/>
        <v>67524.1</v>
      </c>
      <c r="H120" s="21">
        <f>H121+H124</f>
        <v>11203.9</v>
      </c>
      <c r="I120" s="21">
        <f>I121+I124</f>
        <v>23502.699999999997</v>
      </c>
      <c r="J120" s="21"/>
      <c r="K120" s="21">
        <f>K121+K124</f>
        <v>23502.699999999997</v>
      </c>
      <c r="L120" s="21">
        <f>L121+L124</f>
        <v>17379.3</v>
      </c>
      <c r="M120" s="21">
        <f>M121+M124</f>
        <v>1865.1</v>
      </c>
      <c r="N120" s="21">
        <f t="shared" si="33"/>
        <v>19244.399999999998</v>
      </c>
      <c r="O120" s="21">
        <f>O121+O124</f>
        <v>0</v>
      </c>
      <c r="P120" s="21">
        <f>P121+P124</f>
        <v>22148.2</v>
      </c>
      <c r="Q120" s="21">
        <f>Q121+Q124</f>
        <v>12609.3</v>
      </c>
      <c r="R120" s="21">
        <f>R121+R124</f>
        <v>-53.3</v>
      </c>
      <c r="S120" s="21">
        <v>20740.8</v>
      </c>
      <c r="T120" s="21">
        <f>T121+T124</f>
        <v>1017.1</v>
      </c>
      <c r="U120" s="21">
        <f t="shared" si="32"/>
        <v>21757.899999999998</v>
      </c>
    </row>
    <row r="121" spans="1:21" ht="56.25" customHeight="1" outlineLevel="1">
      <c r="A121" s="24" t="s">
        <v>210</v>
      </c>
      <c r="B121" s="22" t="s">
        <v>211</v>
      </c>
      <c r="C121" s="21">
        <f>H121+I121+L121+Q121</f>
        <v>64464.100000000006</v>
      </c>
      <c r="D121" s="21">
        <f>J121+M121+R121</f>
        <v>1811.8</v>
      </c>
      <c r="E121" s="21">
        <f t="shared" si="34"/>
        <v>66275.90000000001</v>
      </c>
      <c r="F121" s="21">
        <f t="shared" si="35"/>
        <v>1017.1</v>
      </c>
      <c r="G121" s="21">
        <f t="shared" si="27"/>
        <v>67293.00000000001</v>
      </c>
      <c r="H121" s="21">
        <f>H122+H123</f>
        <v>11158.3</v>
      </c>
      <c r="I121" s="21">
        <f>I122+I123</f>
        <v>23437.199999999997</v>
      </c>
      <c r="J121" s="21"/>
      <c r="K121" s="21">
        <f aca="true" t="shared" si="36" ref="K121:K129">I121+J121</f>
        <v>23437.199999999997</v>
      </c>
      <c r="L121" s="21">
        <f>L122+L123</f>
        <v>17329.8</v>
      </c>
      <c r="M121" s="21">
        <f>M122+M123</f>
        <v>1865.1</v>
      </c>
      <c r="N121" s="21">
        <f t="shared" si="33"/>
        <v>19194.899999999998</v>
      </c>
      <c r="O121" s="21"/>
      <c r="P121" s="21">
        <v>22115.7</v>
      </c>
      <c r="Q121" s="21">
        <f>Q122+Q123</f>
        <v>12538.8</v>
      </c>
      <c r="R121" s="21">
        <f>R123</f>
        <v>-53.3</v>
      </c>
      <c r="S121" s="21">
        <v>20687.3</v>
      </c>
      <c r="T121" s="21">
        <f>T122+T123</f>
        <v>1017.1</v>
      </c>
      <c r="U121" s="21">
        <f t="shared" si="32"/>
        <v>21704.399999999998</v>
      </c>
    </row>
    <row r="122" spans="1:21" ht="30" customHeight="1" outlineLevel="1">
      <c r="A122" s="24" t="s">
        <v>212</v>
      </c>
      <c r="B122" s="22" t="s">
        <v>213</v>
      </c>
      <c r="C122" s="21">
        <f>H122+I122+L122+Q122</f>
        <v>12164.400000000001</v>
      </c>
      <c r="D122" s="21">
        <f>J122+M122+R122</f>
        <v>0</v>
      </c>
      <c r="E122" s="21">
        <f t="shared" si="34"/>
        <v>12164.400000000001</v>
      </c>
      <c r="F122" s="21">
        <f t="shared" si="35"/>
        <v>0</v>
      </c>
      <c r="G122" s="21">
        <f t="shared" si="27"/>
        <v>12164.400000000001</v>
      </c>
      <c r="H122" s="21"/>
      <c r="I122" s="21">
        <v>5573.6</v>
      </c>
      <c r="J122" s="21"/>
      <c r="K122" s="21">
        <f t="shared" si="36"/>
        <v>5573.6</v>
      </c>
      <c r="L122" s="21">
        <v>6590.8</v>
      </c>
      <c r="M122" s="21"/>
      <c r="N122" s="21">
        <f t="shared" si="33"/>
        <v>6590.8</v>
      </c>
      <c r="O122" s="21"/>
      <c r="P122" s="21">
        <f>N122+O122</f>
        <v>6590.8</v>
      </c>
      <c r="Q122" s="21">
        <v>0</v>
      </c>
      <c r="R122" s="21"/>
      <c r="S122" s="21">
        <f>Q122+R122</f>
        <v>0</v>
      </c>
      <c r="T122" s="21"/>
      <c r="U122" s="21">
        <f t="shared" si="32"/>
        <v>0</v>
      </c>
    </row>
    <row r="123" spans="1:21" ht="21" customHeight="1" outlineLevel="1">
      <c r="A123" s="24" t="s">
        <v>214</v>
      </c>
      <c r="B123" s="22" t="s">
        <v>215</v>
      </c>
      <c r="C123" s="21">
        <f>H123+I123+L123+Q123</f>
        <v>52299.7</v>
      </c>
      <c r="D123" s="21">
        <v>1811.8</v>
      </c>
      <c r="E123" s="21">
        <f t="shared" si="34"/>
        <v>54111.5</v>
      </c>
      <c r="F123" s="21">
        <f t="shared" si="35"/>
        <v>1017.1</v>
      </c>
      <c r="G123" s="21">
        <f t="shared" si="27"/>
        <v>55128.6</v>
      </c>
      <c r="H123" s="21">
        <v>11158.3</v>
      </c>
      <c r="I123" s="21">
        <v>17863.6</v>
      </c>
      <c r="J123" s="21"/>
      <c r="K123" s="21">
        <f t="shared" si="36"/>
        <v>17863.6</v>
      </c>
      <c r="L123" s="21">
        <v>10739</v>
      </c>
      <c r="M123" s="21">
        <v>1865.1</v>
      </c>
      <c r="N123" s="21">
        <f t="shared" si="33"/>
        <v>12604.1</v>
      </c>
      <c r="O123" s="21"/>
      <c r="P123" s="21">
        <v>15524.9</v>
      </c>
      <c r="Q123" s="21">
        <v>12538.8</v>
      </c>
      <c r="R123" s="21">
        <v>-53.3</v>
      </c>
      <c r="S123" s="21">
        <v>20687.3</v>
      </c>
      <c r="T123" s="21">
        <v>1017.1</v>
      </c>
      <c r="U123" s="21">
        <f t="shared" si="32"/>
        <v>21704.399999999998</v>
      </c>
    </row>
    <row r="124" spans="1:21" ht="60" outlineLevel="1">
      <c r="A124" s="24" t="s">
        <v>216</v>
      </c>
      <c r="B124" s="22" t="s">
        <v>217</v>
      </c>
      <c r="C124" s="21">
        <f>H124+I124+L124+Q124</f>
        <v>231.1</v>
      </c>
      <c r="D124" s="21">
        <f aca="true" t="shared" si="37" ref="D124:D129">J124+M124+R124</f>
        <v>0</v>
      </c>
      <c r="E124" s="21">
        <f t="shared" si="34"/>
        <v>231.1</v>
      </c>
      <c r="F124" s="21">
        <f t="shared" si="35"/>
        <v>0</v>
      </c>
      <c r="G124" s="21">
        <f t="shared" si="27"/>
        <v>231.1</v>
      </c>
      <c r="H124" s="21">
        <v>45.6</v>
      </c>
      <c r="I124" s="21">
        <v>65.5</v>
      </c>
      <c r="J124" s="21"/>
      <c r="K124" s="21">
        <f t="shared" si="36"/>
        <v>65.5</v>
      </c>
      <c r="L124" s="21">
        <v>49.5</v>
      </c>
      <c r="M124" s="21"/>
      <c r="N124" s="21">
        <f t="shared" si="33"/>
        <v>49.5</v>
      </c>
      <c r="O124" s="21"/>
      <c r="P124" s="21">
        <v>32.5</v>
      </c>
      <c r="Q124" s="21">
        <v>70.5</v>
      </c>
      <c r="R124" s="21"/>
      <c r="S124" s="21">
        <v>53.5</v>
      </c>
      <c r="T124" s="21"/>
      <c r="U124" s="21">
        <f t="shared" si="32"/>
        <v>53.5</v>
      </c>
    </row>
    <row r="125" spans="1:21" ht="48" customHeight="1" outlineLevel="1">
      <c r="A125" s="24" t="s">
        <v>218</v>
      </c>
      <c r="B125" s="22" t="s">
        <v>219</v>
      </c>
      <c r="C125" s="21">
        <f>C126+C127</f>
        <v>7374.3</v>
      </c>
      <c r="D125" s="21">
        <f t="shared" si="37"/>
        <v>4047.7000000000003</v>
      </c>
      <c r="E125" s="21">
        <f t="shared" si="34"/>
        <v>11422</v>
      </c>
      <c r="F125" s="21">
        <f t="shared" si="35"/>
        <v>614.2</v>
      </c>
      <c r="G125" s="21">
        <f t="shared" si="27"/>
        <v>12036.2</v>
      </c>
      <c r="H125" s="21">
        <f>H126+H127</f>
        <v>2566.3</v>
      </c>
      <c r="I125" s="21">
        <f>I126+I127</f>
        <v>3157.7</v>
      </c>
      <c r="J125" s="21">
        <f>J126+J127</f>
        <v>2488.4</v>
      </c>
      <c r="K125" s="21">
        <f t="shared" si="36"/>
        <v>5646.1</v>
      </c>
      <c r="L125" s="21">
        <f>L126+L127</f>
        <v>1051.2</v>
      </c>
      <c r="M125" s="21">
        <f>M126+M127</f>
        <v>1544.3000000000002</v>
      </c>
      <c r="N125" s="21">
        <f t="shared" si="33"/>
        <v>2595.5</v>
      </c>
      <c r="O125" s="21"/>
      <c r="P125" s="21">
        <f>P126+P127</f>
        <v>3795.86</v>
      </c>
      <c r="Q125" s="21">
        <f>Q126+Q127</f>
        <v>599.1</v>
      </c>
      <c r="R125" s="21">
        <f>R126+R127</f>
        <v>15</v>
      </c>
      <c r="S125" s="21">
        <v>1278.7</v>
      </c>
      <c r="T125" s="21">
        <f>T126+T127</f>
        <v>614.2</v>
      </c>
      <c r="U125" s="21">
        <f t="shared" si="32"/>
        <v>1892.9</v>
      </c>
    </row>
    <row r="126" spans="1:21" ht="50.25" customHeight="1" outlineLevel="1">
      <c r="A126" s="24" t="s">
        <v>220</v>
      </c>
      <c r="B126" s="22" t="s">
        <v>221</v>
      </c>
      <c r="C126" s="21">
        <f>H126+I126+L126+Q126</f>
        <v>1528</v>
      </c>
      <c r="D126" s="21">
        <f t="shared" si="37"/>
        <v>463.4</v>
      </c>
      <c r="E126" s="21">
        <f t="shared" si="34"/>
        <v>1991.4</v>
      </c>
      <c r="F126" s="21">
        <f t="shared" si="35"/>
        <v>39</v>
      </c>
      <c r="G126" s="21">
        <f t="shared" si="27"/>
        <v>2030.4</v>
      </c>
      <c r="H126" s="21">
        <v>576</v>
      </c>
      <c r="I126" s="21">
        <v>811</v>
      </c>
      <c r="J126" s="21"/>
      <c r="K126" s="21">
        <f t="shared" si="36"/>
        <v>811</v>
      </c>
      <c r="L126" s="21">
        <v>131</v>
      </c>
      <c r="M126" s="21">
        <v>463.4</v>
      </c>
      <c r="N126" s="21">
        <f t="shared" si="33"/>
        <v>594.4</v>
      </c>
      <c r="O126" s="21"/>
      <c r="P126" s="21">
        <v>1605</v>
      </c>
      <c r="Q126" s="21">
        <v>10</v>
      </c>
      <c r="R126" s="21"/>
      <c r="S126" s="21">
        <f>Q126+R126</f>
        <v>10</v>
      </c>
      <c r="T126" s="21">
        <v>39</v>
      </c>
      <c r="U126" s="21">
        <f t="shared" si="32"/>
        <v>49</v>
      </c>
    </row>
    <row r="127" spans="1:21" ht="59.25" customHeight="1" outlineLevel="1">
      <c r="A127" s="24" t="s">
        <v>222</v>
      </c>
      <c r="B127" s="22" t="s">
        <v>223</v>
      </c>
      <c r="C127" s="21">
        <f>H127+I127+L127+Q127</f>
        <v>5846.3</v>
      </c>
      <c r="D127" s="21">
        <f t="shared" si="37"/>
        <v>3584.3</v>
      </c>
      <c r="E127" s="21">
        <f t="shared" si="34"/>
        <v>9430.6</v>
      </c>
      <c r="F127" s="21">
        <f t="shared" si="35"/>
        <v>575.2</v>
      </c>
      <c r="G127" s="21">
        <f t="shared" si="27"/>
        <v>10005.800000000001</v>
      </c>
      <c r="H127" s="21">
        <f>H128+H129</f>
        <v>1990.3</v>
      </c>
      <c r="I127" s="21">
        <f>I128+I129</f>
        <v>2346.7</v>
      </c>
      <c r="J127" s="21">
        <f>J128+J129</f>
        <v>2488.4</v>
      </c>
      <c r="K127" s="21">
        <f t="shared" si="36"/>
        <v>4835.1</v>
      </c>
      <c r="L127" s="21">
        <v>920.2</v>
      </c>
      <c r="M127" s="21">
        <f>M128+M129</f>
        <v>1080.9</v>
      </c>
      <c r="N127" s="21">
        <f t="shared" si="33"/>
        <v>2001.1000000000001</v>
      </c>
      <c r="O127" s="21">
        <f>O128+O129</f>
        <v>0</v>
      </c>
      <c r="P127" s="21">
        <v>2190.86</v>
      </c>
      <c r="Q127" s="21">
        <f>Q128+Q129</f>
        <v>589.1</v>
      </c>
      <c r="R127" s="21">
        <f>R128+R129</f>
        <v>15</v>
      </c>
      <c r="S127" s="21">
        <v>1268.7</v>
      </c>
      <c r="T127" s="21">
        <f>T128+T129</f>
        <v>575.2</v>
      </c>
      <c r="U127" s="21">
        <f t="shared" si="32"/>
        <v>1843.9</v>
      </c>
    </row>
    <row r="128" spans="1:21" ht="26.25" customHeight="1" outlineLevel="1">
      <c r="A128" s="24" t="s">
        <v>224</v>
      </c>
      <c r="B128" s="22" t="s">
        <v>237</v>
      </c>
      <c r="C128" s="21">
        <f>H128+I128+L128+Q128</f>
        <v>154</v>
      </c>
      <c r="D128" s="21">
        <f t="shared" si="37"/>
        <v>2815.9</v>
      </c>
      <c r="E128" s="21">
        <f t="shared" si="34"/>
        <v>2969.9</v>
      </c>
      <c r="F128" s="21">
        <f t="shared" si="35"/>
        <v>0</v>
      </c>
      <c r="G128" s="21">
        <f t="shared" si="27"/>
        <v>2969.9</v>
      </c>
      <c r="H128" s="21">
        <v>154</v>
      </c>
      <c r="I128" s="21">
        <v>0</v>
      </c>
      <c r="J128" s="21">
        <v>2488.4</v>
      </c>
      <c r="K128" s="21">
        <f t="shared" si="36"/>
        <v>2488.4</v>
      </c>
      <c r="L128" s="21">
        <v>0</v>
      </c>
      <c r="M128" s="21">
        <v>327.5</v>
      </c>
      <c r="N128" s="21">
        <f t="shared" si="33"/>
        <v>327.5</v>
      </c>
      <c r="O128" s="21"/>
      <c r="P128" s="21">
        <f>N128+O128</f>
        <v>327.5</v>
      </c>
      <c r="Q128" s="21">
        <v>0</v>
      </c>
      <c r="R128" s="21"/>
      <c r="S128" s="21">
        <f>Q128+R128</f>
        <v>0</v>
      </c>
      <c r="T128" s="21"/>
      <c r="U128" s="21">
        <f t="shared" si="32"/>
        <v>0</v>
      </c>
    </row>
    <row r="129" spans="1:21" ht="18" customHeight="1" outlineLevel="1">
      <c r="A129" s="24" t="s">
        <v>225</v>
      </c>
      <c r="B129" s="22" t="s">
        <v>226</v>
      </c>
      <c r="C129" s="21">
        <v>5692.3</v>
      </c>
      <c r="D129" s="21">
        <f t="shared" si="37"/>
        <v>768.4</v>
      </c>
      <c r="E129" s="21">
        <f t="shared" si="34"/>
        <v>6460.7</v>
      </c>
      <c r="F129" s="21">
        <f t="shared" si="35"/>
        <v>575.2</v>
      </c>
      <c r="G129" s="21">
        <f t="shared" si="27"/>
        <v>7035.9</v>
      </c>
      <c r="H129" s="21">
        <v>1836.3</v>
      </c>
      <c r="I129" s="21">
        <v>2346.7</v>
      </c>
      <c r="J129" s="21"/>
      <c r="K129" s="21">
        <f t="shared" si="36"/>
        <v>2346.7</v>
      </c>
      <c r="L129" s="21">
        <v>920.2</v>
      </c>
      <c r="M129" s="21">
        <v>753.4</v>
      </c>
      <c r="N129" s="21">
        <f t="shared" si="33"/>
        <v>1673.6</v>
      </c>
      <c r="O129" s="21"/>
      <c r="P129" s="21">
        <v>1863.36</v>
      </c>
      <c r="Q129" s="21">
        <v>589.1</v>
      </c>
      <c r="R129" s="21">
        <v>15</v>
      </c>
      <c r="S129" s="21">
        <v>1268.7</v>
      </c>
      <c r="T129" s="21">
        <v>575.2</v>
      </c>
      <c r="U129" s="21">
        <f t="shared" si="32"/>
        <v>1843.9</v>
      </c>
    </row>
    <row r="130" spans="1:21" s="18" customFormat="1" ht="17.25" customHeight="1">
      <c r="A130" s="25"/>
      <c r="B130" s="16" t="s">
        <v>227</v>
      </c>
      <c r="C130" s="17">
        <f>C116+C71+C7</f>
        <v>2020538.23</v>
      </c>
      <c r="D130" s="17">
        <f>D71+D7+D116</f>
        <v>61064.76000000001</v>
      </c>
      <c r="E130" s="17">
        <f>E7+E71+E116</f>
        <v>2157549.35</v>
      </c>
      <c r="F130" s="17">
        <f>O130+T130</f>
        <v>15235.3</v>
      </c>
      <c r="G130" s="17">
        <f t="shared" si="27"/>
        <v>2172784.65</v>
      </c>
      <c r="H130" s="17">
        <f>H116+H71+H7</f>
        <v>531246.6000000001</v>
      </c>
      <c r="I130" s="17">
        <f>I116+I71+I7</f>
        <v>594492.1300000001</v>
      </c>
      <c r="J130" s="17">
        <f>J71+J7+J116</f>
        <v>0</v>
      </c>
      <c r="K130" s="17">
        <f>K116+K71+K7</f>
        <v>594492.13</v>
      </c>
      <c r="L130" s="17">
        <f>L116+L71+L7</f>
        <v>447863.7</v>
      </c>
      <c r="M130" s="17">
        <f>M71+M7+M116</f>
        <v>53837.530000000006</v>
      </c>
      <c r="N130" s="17">
        <f t="shared" si="33"/>
        <v>501701.23000000004</v>
      </c>
      <c r="O130" s="17">
        <f>O116+O71+O7</f>
        <v>0</v>
      </c>
      <c r="P130" s="17">
        <f>P7+P71+P116</f>
        <v>541560.1900000001</v>
      </c>
      <c r="Q130" s="17">
        <f>Q116+Q71+Q7</f>
        <v>446935.80000000005</v>
      </c>
      <c r="R130" s="17">
        <f>R71+R7+R116</f>
        <v>7227.2300000000005</v>
      </c>
      <c r="S130" s="17">
        <f>S116+S71+S7</f>
        <v>490250.43000000005</v>
      </c>
      <c r="T130" s="17">
        <f>T71+T7+T116</f>
        <v>15235.3</v>
      </c>
      <c r="U130" s="17">
        <f t="shared" si="32"/>
        <v>505485.73000000004</v>
      </c>
    </row>
    <row r="131" spans="1:21" ht="22.5" customHeight="1">
      <c r="A131" s="24"/>
      <c r="B131" s="20" t="s">
        <v>228</v>
      </c>
      <c r="C131" s="21">
        <f>C130-C71</f>
        <v>461654.9199999999</v>
      </c>
      <c r="D131" s="21">
        <f>D7+D116</f>
        <v>26218.56</v>
      </c>
      <c r="E131" s="21">
        <f>E7+E116</f>
        <v>506342.04</v>
      </c>
      <c r="F131" s="21">
        <f>O131+T131</f>
        <v>13192.3</v>
      </c>
      <c r="G131" s="21">
        <f t="shared" si="27"/>
        <v>519534.33999999997</v>
      </c>
      <c r="H131" s="21">
        <f>H130-H71</f>
        <v>90421.20000000007</v>
      </c>
      <c r="I131" s="21">
        <f>I130-I71</f>
        <v>128498.82000000007</v>
      </c>
      <c r="J131" s="21">
        <f>J7+J116</f>
        <v>2488.4</v>
      </c>
      <c r="K131" s="21">
        <f>K130-K71</f>
        <v>130987.21999999997</v>
      </c>
      <c r="L131" s="21">
        <f>L130-L71</f>
        <v>127390.5</v>
      </c>
      <c r="M131" s="21">
        <f>M7+M116</f>
        <v>13588.93</v>
      </c>
      <c r="N131" s="21">
        <f t="shared" si="33"/>
        <v>140979.43</v>
      </c>
      <c r="O131" s="21">
        <f>O7+O116</f>
        <v>0</v>
      </c>
      <c r="P131" s="21">
        <f>P7+P116</f>
        <v>145083.59</v>
      </c>
      <c r="Q131" s="21">
        <f>Q130-Q71</f>
        <v>115344.40000000002</v>
      </c>
      <c r="R131" s="21">
        <f>R7+R116</f>
        <v>10141.230000000001</v>
      </c>
      <c r="S131" s="21">
        <f>S130-S71</f>
        <v>139850.03000000003</v>
      </c>
      <c r="T131" s="21">
        <f>T7+T116</f>
        <v>13192.3</v>
      </c>
      <c r="U131" s="21">
        <f t="shared" si="32"/>
        <v>153042.33000000002</v>
      </c>
    </row>
    <row r="132" spans="1:17" ht="24" customHeight="1" hidden="1">
      <c r="A132" s="24"/>
      <c r="B132" s="26" t="s">
        <v>229</v>
      </c>
      <c r="C132" s="27">
        <f>C131-C116</f>
        <v>389585.4199999999</v>
      </c>
      <c r="D132" s="27"/>
      <c r="E132" s="27">
        <f t="shared" si="34"/>
        <v>389585.4199999999</v>
      </c>
      <c r="F132" s="27"/>
      <c r="G132" s="27"/>
      <c r="H132" s="27">
        <f>H131-H116</f>
        <v>76651.00000000007</v>
      </c>
      <c r="I132" s="27">
        <f>I131-I116</f>
        <v>101838.42000000007</v>
      </c>
      <c r="J132" s="27"/>
      <c r="K132" s="27">
        <f>K131-K116</f>
        <v>101838.41999999997</v>
      </c>
      <c r="L132" s="27">
        <f>L131-L116</f>
        <v>108960</v>
      </c>
      <c r="M132" s="27"/>
      <c r="N132" s="27"/>
      <c r="O132" s="27"/>
      <c r="P132" s="27"/>
      <c r="Q132" s="27">
        <f>Q131-Q116</f>
        <v>102136.00000000003</v>
      </c>
    </row>
    <row r="133" ht="12.75" customHeight="1"/>
    <row r="134" ht="12.75" customHeight="1"/>
    <row r="135" spans="1:20" s="39" customFormat="1" ht="14.25" hidden="1" outlineLevel="1">
      <c r="A135" s="29"/>
      <c r="B135" s="42" t="s">
        <v>230</v>
      </c>
      <c r="C135" s="43"/>
      <c r="D135" s="43"/>
      <c r="E135" s="43"/>
      <c r="F135" s="43"/>
      <c r="G135" s="43"/>
      <c r="H135" s="4"/>
      <c r="I135" s="43"/>
      <c r="J135" s="43"/>
      <c r="K135" s="43"/>
      <c r="L135" s="29"/>
      <c r="M135" s="29"/>
      <c r="N135" s="29"/>
      <c r="O135" s="29"/>
      <c r="P135" s="29"/>
      <c r="Q135" s="29"/>
      <c r="R135" s="30"/>
      <c r="S135" s="44"/>
      <c r="T135" s="30"/>
    </row>
    <row r="136" ht="11.25" collapsed="1"/>
  </sheetData>
  <mergeCells count="1">
    <mergeCell ref="A5:N5"/>
  </mergeCells>
  <printOptions/>
  <pageMargins left="0.3937007874015748" right="0.1968503937007874" top="0.1968503937007874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Sidorenko</cp:lastModifiedBy>
  <cp:lastPrinted>2006-10-20T06:11:03Z</cp:lastPrinted>
  <dcterms:created xsi:type="dcterms:W3CDTF">2006-08-15T09:25:08Z</dcterms:created>
  <dcterms:modified xsi:type="dcterms:W3CDTF">2006-11-13T10:51:38Z</dcterms:modified>
  <cp:category/>
  <cp:version/>
  <cp:contentType/>
  <cp:contentStatus/>
</cp:coreProperties>
</file>