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885" activeTab="0"/>
  </bookViews>
  <sheets>
    <sheet name="ДОХОДЫ" sheetId="1" r:id="rId1"/>
  </sheets>
  <definedNames>
    <definedName name="_xlnm.Print_Titles" localSheetId="0">'ДОХОДЫ'!$7:$7</definedName>
    <definedName name="_xlnm.Print_Area" localSheetId="0">'ДОХОДЫ'!$A$1:$S$193</definedName>
  </definedNames>
  <calcPr fullCalcOnLoad="1"/>
</workbook>
</file>

<file path=xl/sharedStrings.xml><?xml version="1.0" encoding="utf-8"?>
<sst xmlns="http://schemas.openxmlformats.org/spreadsheetml/2006/main" count="1278" uniqueCount="307">
  <si>
    <t>(плюс, минус)</t>
  </si>
  <si>
    <t>1</t>
  </si>
  <si>
    <t>01</t>
  </si>
  <si>
    <t>182</t>
  </si>
  <si>
    <t>02010</t>
  </si>
  <si>
    <t>0000</t>
  </si>
  <si>
    <t>110</t>
  </si>
  <si>
    <t>Налог на доходы физических лиц с доходов, полученных в виде дивидендов от долевого участия в деятельности организаций</t>
  </si>
  <si>
    <t>02021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</si>
  <si>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</si>
  <si>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02022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</si>
  <si>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</si>
  <si>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02040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</si>
  <si>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 процентных доходов по вкладам в банках в виде материальной выгоды от экономии на процентах при получении заемных (кредитных) средств</t>
  </si>
  <si>
    <t>05</t>
  </si>
  <si>
    <t>02000</t>
  </si>
  <si>
    <t>02</t>
  </si>
  <si>
    <t>Единый налог на вмененный доход для отдельных видов деятельности</t>
  </si>
  <si>
    <t>03000</t>
  </si>
  <si>
    <t>Единый сельскохозяйственный налог</t>
  </si>
  <si>
    <t>06</t>
  </si>
  <si>
    <t>01020</t>
  </si>
  <si>
    <t>04</t>
  </si>
  <si>
    <t>Налог на имущество физических лиц</t>
  </si>
  <si>
    <t>06012</t>
  </si>
  <si>
    <t>06022</t>
  </si>
  <si>
    <t>08</t>
  </si>
  <si>
    <t>03010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</si>
  <si>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</si>
  <si>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188</t>
  </si>
  <si>
    <t>07140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</si>
  <si>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 (УВД)</t>
  </si>
  <si>
    <t>817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</si>
  <si>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</si>
  <si>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09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</si>
  <si>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</si>
  <si>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04050</t>
  </si>
  <si>
    <t>1000</t>
  </si>
  <si>
    <t>Земельный налог (по обязательствам, возникшим до 1 января 2006 года), мобилизуемый на территориях городских округов</t>
  </si>
  <si>
    <t>07050</t>
  </si>
  <si>
    <t>Прочие местные налоги и сборы, мобилизуемые на территориях городских округов</t>
  </si>
  <si>
    <t>11</t>
  </si>
  <si>
    <t>909</t>
  </si>
  <si>
    <t>01040</t>
  </si>
  <si>
    <t>120</t>
  </si>
  <si>
    <t>Дивиденды по акциям и доходы от прочих форм участия в капитале, находящихся в собственности городских округов</t>
  </si>
  <si>
    <t>05010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</si>
  <si>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</si>
  <si>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05024</t>
  </si>
  <si>
    <t>Арендная плата и поступления от продажи права на заключение договоров аренды за земли, находящиеся в собственности городских округов</t>
  </si>
  <si>
    <t>07014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</si>
  <si>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</si>
  <si>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09044</t>
  </si>
  <si>
    <t>0001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</si>
  <si>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</si>
  <si>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952</t>
  </si>
  <si>
    <t>0002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</si>
  <si>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</si>
  <si>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0003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</si>
  <si>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</si>
  <si>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0004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</si>
  <si>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</si>
  <si>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12</t>
  </si>
  <si>
    <t>048</t>
  </si>
  <si>
    <t>01000</t>
  </si>
  <si>
    <t>Плата за негативное воздействие на окружающую среду</t>
  </si>
  <si>
    <t>13</t>
  </si>
  <si>
    <t>903</t>
  </si>
  <si>
    <t>03040</t>
  </si>
  <si>
    <t>0100</t>
  </si>
  <si>
    <t>130</t>
  </si>
  <si>
    <t>907</t>
  </si>
  <si>
    <t>0200</t>
  </si>
  <si>
    <t>14</t>
  </si>
  <si>
    <t>02033</t>
  </si>
  <si>
    <t>410</t>
  </si>
  <si>
    <t>Доходы от реализации иного имущества, находящегося в собственности городских округов (за исключением  имущества муниципальных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</si>
  <si>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430</t>
  </si>
  <si>
    <t>Доходы от продажи земельных участков, государственная собственность на которые не разграничена и которые располагаются в границах городских округов</t>
  </si>
  <si>
    <t>16</t>
  </si>
  <si>
    <t>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</si>
  <si>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</si>
  <si>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03030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</si>
  <si>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</si>
  <si>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06000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</si>
  <si>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</si>
  <si>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23040</t>
  </si>
  <si>
    <t>Доходы от возмещения ущерба при возникновении страховых случаев, зачисляемые в бюджеты городских округов</t>
  </si>
  <si>
    <t>321</t>
  </si>
  <si>
    <t>25060</t>
  </si>
  <si>
    <t>Денежные взыскания (штрафы) за нарушение земельного законодательства</t>
  </si>
  <si>
    <t>388</t>
  </si>
  <si>
    <t>28000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</si>
  <si>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</si>
  <si>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30000</t>
  </si>
  <si>
    <t>Денежные взыскания (штрафы) за административные правонарушения в области дорожного движения</t>
  </si>
  <si>
    <t>161</t>
  </si>
  <si>
    <t>33040</t>
  </si>
  <si>
    <t>Денежные взыскания (штрафы) за нарушения законодательства РФ о размещении заказов на поставки товаров, выполнении работ, оказании услуг для нужд ГО.</t>
  </si>
  <si>
    <t>000</t>
  </si>
  <si>
    <t>90040</t>
  </si>
  <si>
    <t xml:space="preserve">Прочие поступления от денежных взысканий (штрафов) и иных сумм, в возмещение ущерба, зачисляемые в бюджеты городских округов </t>
  </si>
  <si>
    <t>081</t>
  </si>
  <si>
    <t>177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</si>
  <si>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</si>
  <si>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 (штрафы УВД за исключением штрафов в области дорожного движения)</t>
  </si>
  <si>
    <t>192</t>
  </si>
  <si>
    <t>810</t>
  </si>
  <si>
    <t>818</t>
  </si>
  <si>
    <t>820</t>
  </si>
  <si>
    <t>902</t>
  </si>
  <si>
    <t>Прочие поступления от денежных взысканий (штрафов) и иных сумм в возмещение ущерба, зачисляемые в бюджеты городских округов (штрафы Административной комиссии, Комиссии по делам несовершеннолетних)</t>
  </si>
  <si>
    <t>17</t>
  </si>
  <si>
    <t>05040</t>
  </si>
  <si>
    <t>180</t>
  </si>
  <si>
    <t>Прочие неналоговые доходы бюджетов городских округов</t>
  </si>
  <si>
    <t>2</t>
  </si>
  <si>
    <t>01001</t>
  </si>
  <si>
    <t>151</t>
  </si>
  <si>
    <t>Дотации бюджетам городских округов на выравнивание бюджетной обеспеченности</t>
  </si>
  <si>
    <t>01003</t>
  </si>
  <si>
    <t>Дотации из областного бюджета на поддержку мер по обеспечению сбалансированности местных бюджетов</t>
  </si>
  <si>
    <t>01007</t>
  </si>
  <si>
    <t>Дотации бюджетам закрытых административно-территориальных образований</t>
  </si>
  <si>
    <t>02999</t>
  </si>
  <si>
    <t>Субсидии на обеспечение условий для развития физической культуры и массового спорта</t>
  </si>
  <si>
    <t>0006</t>
  </si>
  <si>
    <t>Субсидии на оплату труда руководителям и специалистам муниципальных учреждений культуры и искусства, в части выплаты надбавок и доплат к тарифной ставке (должностному окладу)</t>
  </si>
  <si>
    <t>0007</t>
  </si>
  <si>
    <t>Субсидии на создание условий для управления многоквартирными домами</t>
  </si>
  <si>
    <t>0011</t>
  </si>
  <si>
    <t>Субсидии на организацию отдыха детей в каникулярное время</t>
  </si>
  <si>
    <t>0022</t>
  </si>
  <si>
    <t>Субсидия бюджетам городских округов на реализацию программы "Профилактика детского дорожно-транспортного травматизма на территории Томской области в 2010-2011 годах"</t>
  </si>
  <si>
    <t>0023</t>
  </si>
  <si>
    <t>Субсидия бюджетам городских округов на приобретение музыкальных инструментов для муниципальных образовательных учреждений дополнительного образования детей</t>
  </si>
  <si>
    <t>03021</t>
  </si>
  <si>
    <t>Субвенции бюджетам городских округов на ежемесячное денежное вознаграждение за классное руководство</t>
  </si>
  <si>
    <t>03024</t>
  </si>
  <si>
    <t>0010</t>
  </si>
  <si>
    <t>0020</t>
  </si>
  <si>
    <t>Субвенции на доплаты к ежемесячному вознаграждению за классное руководство в классах наполняемостью свыше 25 человек</t>
  </si>
  <si>
    <t>0030</t>
  </si>
  <si>
    <t>0040</t>
  </si>
  <si>
    <t>0060</t>
  </si>
  <si>
    <t>0071</t>
  </si>
  <si>
    <t>0072</t>
  </si>
  <si>
    <t>0080</t>
  </si>
  <si>
    <t>0101</t>
  </si>
  <si>
    <t>0102</t>
  </si>
  <si>
    <t>0111</t>
  </si>
  <si>
    <t>0112</t>
  </si>
  <si>
    <t>0120</t>
  </si>
  <si>
    <t>0130</t>
  </si>
  <si>
    <t>0150</t>
  </si>
  <si>
    <t>0160</t>
  </si>
  <si>
    <t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местным бюджетам</t>
  </si>
  <si>
    <t>0170</t>
  </si>
  <si>
    <t>0180</t>
  </si>
  <si>
    <t>0190</t>
  </si>
  <si>
    <t>03026</t>
  </si>
  <si>
    <t>Субвенции бюджетам городских округов  на обеспечение жилыми помещениями детей-сирот и детей, оставшихся без попечения родителей, а также лиц из их числа, не имеющих закрепленного жилого помещения</t>
  </si>
  <si>
    <t>03027</t>
  </si>
  <si>
    <t>Субвенции бюджетам городских округов 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</t>
  </si>
  <si>
    <t>03046</t>
  </si>
  <si>
    <t>Субвенции бюджетам городских округов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2005-2011 годах на срок до 8 лет</t>
  </si>
  <si>
    <t>04010</t>
  </si>
  <si>
    <t>Межбюджетные трасферты, передаваемые бюджетам городских округов на переселение граждан из закрытых административно-территориальных образований</t>
  </si>
  <si>
    <t>04012</t>
  </si>
  <si>
    <t>Межбюджетные трансферты на выплату надбавок к пенсии неработающим пенсионерам из числа руководителей и специалистов муниципальных учреждений культуры и искусства, имеющих специальные звания, начинающиеся со слов "Заслуженный..." или "Народный..."</t>
  </si>
  <si>
    <t>Межбюджетные трансферты  на стимулирующие выплаты за высокие результаты и качество выполняемых работ в соответствии с порядком, установленным Администрацией Томской области, в муниципальных общеобразовательных учреждениях</t>
  </si>
  <si>
    <t>04018</t>
  </si>
  <si>
    <t>Межбюджетные трансферты, передаваемые бюджетам закрытых административно-территориальных образований на развитие и поддержку  социальной и инженерной инфраструктуры закрытых административно-территориальных  образований</t>
  </si>
  <si>
    <t>04025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</si>
  <si>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</si>
  <si>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04999</t>
  </si>
  <si>
    <t>Межбюджетные трансферты на частичную оплату стоимости питания отдельных категорий обучающихся в муниципальных общеобразовательных учреждениях  Томской области</t>
  </si>
  <si>
    <t>Межбюджетные трансферты на стимулирующие выплаты в муниципальных дошкольных  образовательных учреждениях Томской области</t>
  </si>
  <si>
    <t>0016</t>
  </si>
  <si>
    <t>Прочие межбюджетные трансферты из резервного фонда непредвиденных расходов Администрации Томской области</t>
  </si>
  <si>
    <t>07</t>
  </si>
  <si>
    <t>04000</t>
  </si>
  <si>
    <t>Прочие безвозмездные поступления в бюджеты городских округов (прочие)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</si>
  <si>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</si>
  <si>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</si>
  <si>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Наименование показателей</t>
  </si>
  <si>
    <t>Утв. Думой ЗАТО Северск</t>
  </si>
  <si>
    <t>Уточн. Думой ЗАТО Северск</t>
  </si>
  <si>
    <t>Код</t>
  </si>
  <si>
    <t>3</t>
  </si>
  <si>
    <t>4</t>
  </si>
  <si>
    <t>5</t>
  </si>
  <si>
    <t>ВСЕГО ДОХОДОВ ПО ЗАТО СЕВЕРСК</t>
  </si>
  <si>
    <t>из них: доходы с территории</t>
  </si>
  <si>
    <t xml:space="preserve">           доходы с территории без средств от приносящей доход деятельности</t>
  </si>
  <si>
    <t>НАЛОГОВЫЕ ДОХОДЫ</t>
  </si>
  <si>
    <t>НЕНАЛОГОВЫЕ ДОХОДЫ</t>
  </si>
  <si>
    <t xml:space="preserve">БЕЗВОЗМЕЗДНЫЕ ПОСТУПЛЕНИЯ 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</si>
  <si>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(оздоровительная кампания) - всего</t>
  </si>
  <si>
    <t>Прочие доходы бюджетов городских округов от оказания платных услуг и компенсации затрат государства (прочие) - всего</t>
  </si>
  <si>
    <t>Финансовое управление Администрации ЗАТО Северск</t>
  </si>
  <si>
    <t>Управление имущественных отношений Администрации ЗАТО Северск</t>
  </si>
  <si>
    <t xml:space="preserve">2 </t>
  </si>
  <si>
    <t>ПРОГНОЗ 
поступлений доходов бюжета ЗАТО Северск на 2011 год</t>
  </si>
  <si>
    <t>(тыс.руб.)</t>
  </si>
  <si>
    <t>Субвенция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(на осуществление управленческих функций органами местного самоуправления)</t>
  </si>
  <si>
    <t>Субвенции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(на предоставление компенсационной выплаты)</t>
  </si>
  <si>
    <t>Субвенции на осуществление государственных полномочий по регулированию тарифов на перевозки пассажиров и багажа всеми видами общественного транспорта (кроме железнодорожного) по городским и пригородным маршрутам</t>
  </si>
  <si>
    <t>Субвенции на осуществление отдельных государственных полномочий  по хранению, комплектованию, учету и использованию архивных документов, относящихся к собственности Томской области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</si>
  <si>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 в отношении несовершеннолетних</t>
  </si>
  <si>
    <t>Субвенции на осуществление отдельных государственных полномочий по выплате надбавок к тарифной ставке педагогическим работникам и руководителям муниципальных образовательных учреждений</t>
  </si>
  <si>
    <t>Субвенции на  осуществление отдельных государственных полномочий по созданию и обеспечению деятельности комиссии по делам несовершеннолетних и защите их прав</t>
  </si>
  <si>
    <t>Субвенции бюджетам городских округов на  осуществление отдельных  государственных полномочий по предоставлению гражданам субстдий на оплату жилого помещения и коммунальных услуг (на осуществление управленческих функций органами местного самоуправления)</t>
  </si>
  <si>
    <t>Субвенции на осуществление  государственных полномочий по поддержке сельскохозяйственного производства на осуществление управленческих функций органами местного управления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</si>
  <si>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</si>
  <si>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Субвенции бюджетам городских округов на осуществление отдельных государственных полномочий по воспитанию и обучению детей-инвалидов в муниципальных дошкольных образовательных учреждениях</t>
  </si>
  <si>
    <t>Субвенции бюджетам городских округов на осуществление отдельных государственных полномочий по госуд.поддержке сельскохозяйственного производства - затрат по искусственному осеменению коров</t>
  </si>
  <si>
    <t>Субвенция на осуществление отдельных государственных полномочий на осуществление ежемесячной выплаты денежных средств приемным семьям на содержание  детей</t>
  </si>
  <si>
    <t>00000</t>
  </si>
  <si>
    <t>00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</si>
  <si>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</si>
  <si>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</si>
  <si>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</si>
  <si>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</si>
  <si>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Субвенция на обеспечение государственных гарантий граждан на получение общедоступного и бесплатного образования в рамках общеобразовательных программ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</si>
  <si>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</t>
  </si>
  <si>
    <t>Субвенции бюджетам городских округов на осуществление отдельных государственных полномочий по предоставлению гражданам субсидий на оплату жилого помещения и коммунальных услуг (предоставление субсидий гражданам на оплату жилья и коммунальных услуг)</t>
  </si>
  <si>
    <t>Субвенции на осуществление отдельных государственных полномочий по организации предоставления общедоступного образования в муниципальных специальных коррекционных школах</t>
  </si>
  <si>
    <t>Субвенции на осуществление отдельных государственных полномочий на обеспечение одеждой, обувью, либо выдачу или перечисление в кредитную организацию денежной компенсации в размерах, необходимых для приобретения одежды, обуви и единовременным денежным пособием детей сирот и детей, оставшихся без попечения родителей - выпускников муниципальных образовательных учреждений</t>
  </si>
  <si>
    <t>Субсидии на дорожную деятельность в отношении автомобильных дорог местного значения, а также осуществления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</si>
  <si>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Налог на доходы физических лиц</t>
  </si>
  <si>
    <t>Налоги на совокупный доход</t>
  </si>
  <si>
    <t xml:space="preserve">Налоги на имущество </t>
  </si>
  <si>
    <t>Государственная пошлина</t>
  </si>
  <si>
    <t>НАЛОГОВЫЕ И НЕНАЛОГОВЫЕ  ДОХОДЫ</t>
  </si>
  <si>
    <t>Задолженность и перерасчеты по отмененным налогам, сборам и иным обязательным платежам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</si>
  <si>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</si>
  <si>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</si>
  <si>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</si>
  <si>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</si>
  <si>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</si>
  <si>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 от других бюджетов бюджетной системы</t>
  </si>
  <si>
    <t>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</si>
  <si>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 в бюджеты городских округов</t>
  </si>
  <si>
    <t>Арендная плата за землю - всего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</si>
  <si>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</si>
  <si>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Прочие поступления от денежных взысканий (штрафов) и иных сумм в возмещение ущерба, зачисляемые в бюджеты городских округов (снос зеленых насаждений)</t>
  </si>
  <si>
    <t>Доходы от использования имущества, находящегося  в государственной и муниципальной собственности</t>
  </si>
  <si>
    <t>Прочие субсидии бюджетам городских округов</t>
  </si>
  <si>
    <t>Земельный налог, взимаемый по ставкам, установленным в соответствии 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</si>
  <si>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</si>
  <si>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Иные межбюджетные трансферты на премирование победителей областного ежегодного  конкурса на звание «Самое благоустроенное муниципальное образование Томской области»</t>
  </si>
  <si>
    <t>Субвенции бюджетам городских округов на осуществление полномочий по подготовке проведения статистических переписей</t>
  </si>
  <si>
    <t>03002</t>
  </si>
  <si>
    <t>0024</t>
  </si>
  <si>
    <t>0025</t>
  </si>
  <si>
    <t>Субсидии на оснащение школьных автобусов аппаратурой спутниковой навигации ГЛОНАСС</t>
  </si>
  <si>
    <t>Субсидии на развитие инфраструктуры дошкольного образования муниципальных образований Томской области</t>
  </si>
  <si>
    <t>03007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</si>
  <si>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</si>
  <si>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Стипендии Губернатора Томской области лучшим учителям муниципальных образовательных учреждений Томской области в соответствии с порядком, установленным Администрацией Томской области</t>
  </si>
  <si>
    <t>904</t>
  </si>
  <si>
    <t>Управление молодежной и семейной политики, культуры и спорта Администрации ЗАТО Северск</t>
  </si>
  <si>
    <t>к Решению Думы ЗАТО Северск</t>
  </si>
  <si>
    <t>от 23.12.2010 № 7/4</t>
  </si>
  <si>
    <t>«Приложение 6</t>
  </si>
  <si>
    <t>0026</t>
  </si>
  <si>
    <t>Субсидии на софинансирование приобретения картинга для муниципального образовательного учреждения ЗАТО Северск дополнительного образования детей "Центр Поиск"</t>
  </si>
  <si>
    <t>0027</t>
  </si>
  <si>
    <t>Субсидии на строительство комплексной спортивной площадки в ЗАТО Северск</t>
  </si>
  <si>
    <t>0028</t>
  </si>
  <si>
    <t>Долгосрочная целевая программа "Энергосбережение и поышение энергетической эффективности на территории Томской области на 2010-2012 годы и на перспективу до 2020 года"</t>
  </si>
  <si>
    <t>02051</t>
  </si>
  <si>
    <t>02145</t>
  </si>
  <si>
    <t>Субсидии бюджетам городских округов на реализацию федеральных целевых программ</t>
  </si>
  <si>
    <t>Субсидии бюджетам городских округов на модернизацию систем общего образования</t>
  </si>
  <si>
    <t>0029</t>
  </si>
  <si>
    <t>0032</t>
  </si>
  <si>
    <t>0033</t>
  </si>
  <si>
    <t>0034</t>
  </si>
  <si>
    <t>0035</t>
  </si>
  <si>
    <t>Субсидии на организацию благоустройства территорий</t>
  </si>
  <si>
    <t>Субсидии на реализацию мероприятий областной целевой программы "Обеспечение жильем молодых семьей в Томской области на 2011-2015 годы"</t>
  </si>
  <si>
    <t>Субсидии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 на 2011 год</t>
  </si>
  <si>
    <t>Субсидии на создание и развитие инженерной инфраструктуры в границах муниципальных образований для подключения энергетических установок</t>
  </si>
  <si>
    <t>Субсидии бюджету "Городской округ - закрытое административно-территориальное образование Северск Томской области" на проведение капитального ремонта в зданиях  муниципальных образовательных учреждений</t>
  </si>
  <si>
    <t>Субсидии на реализацию комплексных программ поддержки развития дошкольных образовательных программ</t>
  </si>
  <si>
    <t>Управление образования Администрации ЗАТО Северск</t>
  </si>
  <si>
    <t>Прочие безвозмездные поступления в бюджеты городских округов (гранты, премии)</t>
  </si>
  <si>
    <t>Администрация ЗАТО Северск</t>
  </si>
  <si>
    <t>02009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</si>
  <si>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</si>
  <si>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02141</t>
  </si>
  <si>
    <t>Субсидии на реализацию комплексных программ поддержки развития дошкольных образовательных учреждений в субъектах Российской Федерации</t>
  </si>
  <si>
    <t>0031</t>
  </si>
  <si>
    <t>0036</t>
  </si>
  <si>
    <t>Субсидии местным бюджетам муниципальных образований Томской области в целях поддержки муниципальных программ развития малого и среднего предпринимательства</t>
  </si>
  <si>
    <t>Субсидии на подготовку генеральных планов, правил землепользования и застройки поселений и городских округов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</si>
  <si>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(возврат дебиторской задолженности прошлых лет получателями средств бюджета ЗАТО Северск, имеющих статус федерального или областного государственного учреждения)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</si>
  <si>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(возврат дебиторской задолженности прошлых лет)</t>
  </si>
  <si>
    <t>953</t>
  </si>
  <si>
    <t>Доходы от продажи квартир, находящихся в собственности городских округов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</si>
  <si>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</si>
  <si>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</si>
  <si>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0017</t>
  </si>
  <si>
    <t>Прочие межбюджетные трансферты из резервного фонда  Администрации Томской области по ликвидации последствий стихийных бедствий и других чрезвычайных ситуаций</t>
  </si>
  <si>
    <t>938 108,52;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</si>
</sst>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3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4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7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8">
    <xf numFmtId="0" fontId="0" fillId="0" borderId="0" xfId="0" applyAlignment="1">
      <alignment/>
    </xf>
    <xf numFmtId="164" fontId="1" fillId="0" borderId="10" xfId="56" applyNumberFormat="1" applyFont="1" applyFill="1" applyBorder="1" applyAlignment="1">
      <alignment horizontal="center" vertical="center" wrapText="1"/>
    </xf>
    <xf numFmtId="4" fontId="1" fillId="0" borderId="10" xfId="52" applyNumberFormat="1" applyFont="1" applyBorder="1" applyAlignment="1">
      <alignment horizontal="left" vertical="center" wrapText="1"/>
      <protection/>
    </xf>
    <xf numFmtId="4" fontId="1" fillId="0" borderId="10" xfId="52" applyNumberFormat="1" applyFont="1" applyBorder="1" applyAlignment="1">
      <alignment horizontal="justify" vertical="center" wrapText="1"/>
      <protection/>
    </xf>
    <xf numFmtId="4" fontId="1" fillId="0" borderId="10" xfId="0" applyNumberFormat="1" applyFont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 wrapText="1"/>
    </xf>
    <xf numFmtId="4" fontId="1" fillId="0" borderId="10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left" vertical="justify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10" xfId="5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justify"/>
    </xf>
    <xf numFmtId="49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1" fillId="0" borderId="11" xfId="0" applyNumberFormat="1" applyFont="1" applyFill="1" applyBorder="1" applyAlignment="1">
      <alignment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" fontId="1" fillId="0" borderId="10" xfId="52" applyNumberFormat="1" applyFont="1" applyFill="1" applyBorder="1" applyAlignment="1">
      <alignment horizontal="justify" vertical="center" wrapText="1"/>
      <protection/>
    </xf>
    <xf numFmtId="4" fontId="1" fillId="0" borderId="10" xfId="0" applyNumberFormat="1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10" xfId="52" applyFont="1" applyBorder="1" applyAlignment="1">
      <alignment horizontal="justify" vertical="center" wrapText="1"/>
      <protection/>
    </xf>
    <xf numFmtId="4" fontId="1" fillId="0" borderId="10" xfId="52" applyNumberFormat="1" applyFont="1" applyFill="1" applyBorder="1" applyAlignment="1">
      <alignment horizontal="left" vertical="center" wrapText="1"/>
      <protection/>
    </xf>
    <xf numFmtId="2" fontId="1" fillId="0" borderId="10" xfId="52" applyNumberFormat="1" applyFont="1" applyFill="1" applyBorder="1" applyAlignment="1">
      <alignment horizontal="left" vertical="center" wrapText="1"/>
      <protection/>
    </xf>
    <xf numFmtId="166" fontId="3" fillId="0" borderId="0" xfId="0" applyNumberFormat="1" applyFont="1" applyFill="1" applyAlignment="1">
      <alignment vertical="center" wrapText="1"/>
    </xf>
    <xf numFmtId="2" fontId="1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4" fontId="1" fillId="0" borderId="1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/>
    </xf>
    <xf numFmtId="4" fontId="1" fillId="24" borderId="10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 vertical="center"/>
    </xf>
    <xf numFmtId="4" fontId="1" fillId="0" borderId="14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2" fontId="1" fillId="0" borderId="0" xfId="0" applyNumberFormat="1" applyFont="1" applyFill="1" applyAlignment="1">
      <alignment horizontal="right" vertical="center"/>
    </xf>
    <xf numFmtId="49" fontId="1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1" fillId="0" borderId="10" xfId="52" applyNumberFormat="1" applyFont="1" applyFill="1" applyBorder="1" applyAlignment="1">
      <alignment horizontal="left" vertical="center" wrapText="1"/>
      <protection/>
    </xf>
    <xf numFmtId="4" fontId="1" fillId="0" borderId="10" xfId="52" applyNumberFormat="1" applyFont="1" applyFill="1" applyBorder="1" applyAlignment="1">
      <alignment horizontal="left" vertical="center"/>
      <protection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_06_доход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90"/>
  <sheetViews>
    <sheetView showZeros="0" tabSelected="1" zoomScale="75" zoomScaleNormal="75" zoomScalePageLayoutView="0" workbookViewId="0" topLeftCell="A1">
      <selection activeCell="A1" sqref="A1"/>
    </sheetView>
  </sheetViews>
  <sheetFormatPr defaultColWidth="8.8515625" defaultRowHeight="12.75" outlineLevelCol="1"/>
  <cols>
    <col min="1" max="1" width="3.57421875" style="7" customWidth="1"/>
    <col min="2" max="2" width="2.28125" style="8" customWidth="1"/>
    <col min="3" max="3" width="2.7109375" style="8" customWidth="1"/>
    <col min="4" max="4" width="6.00390625" style="8" customWidth="1"/>
    <col min="5" max="5" width="2.7109375" style="8" customWidth="1"/>
    <col min="6" max="6" width="4.7109375" style="8" customWidth="1"/>
    <col min="7" max="7" width="3.8515625" style="8" customWidth="1"/>
    <col min="8" max="8" width="49.140625" style="9" customWidth="1"/>
    <col min="9" max="9" width="14.57421875" style="12" hidden="1" customWidth="1" outlineLevel="1"/>
    <col min="10" max="10" width="11.28125" style="12" hidden="1" customWidth="1" outlineLevel="1"/>
    <col min="11" max="11" width="14.00390625" style="12" hidden="1" customWidth="1" outlineLevel="1"/>
    <col min="12" max="12" width="12.140625" style="12" hidden="1" customWidth="1" outlineLevel="1"/>
    <col min="13" max="13" width="17.421875" style="12" hidden="1" customWidth="1" outlineLevel="1" collapsed="1"/>
    <col min="14" max="14" width="15.8515625" style="40" hidden="1" customWidth="1" outlineLevel="1"/>
    <col min="15" max="15" width="16.140625" style="40" hidden="1" customWidth="1" outlineLevel="1" collapsed="1"/>
    <col min="16" max="16" width="13.7109375" style="40" hidden="1" customWidth="1" outlineLevel="1"/>
    <col min="17" max="17" width="17.00390625" style="40" customWidth="1" collapsed="1"/>
    <col min="18" max="18" width="14.421875" style="40" customWidth="1"/>
    <col min="19" max="19" width="17.28125" style="52" customWidth="1"/>
    <col min="20" max="21" width="13.00390625" style="10" customWidth="1"/>
    <col min="22" max="37" width="8.8515625" style="10" customWidth="1"/>
    <col min="38" max="16384" width="8.8515625" style="11" customWidth="1"/>
  </cols>
  <sheetData>
    <row r="1" spans="9:19" ht="15" customHeight="1">
      <c r="I1" s="38"/>
      <c r="J1" s="38"/>
      <c r="K1" s="38"/>
      <c r="L1" s="38"/>
      <c r="M1" s="38"/>
      <c r="N1" s="61"/>
      <c r="O1" s="61"/>
      <c r="P1" s="61"/>
      <c r="Q1" s="61"/>
      <c r="R1" s="61" t="s">
        <v>265</v>
      </c>
      <c r="S1" s="61"/>
    </row>
    <row r="2" spans="9:19" ht="15" customHeight="1">
      <c r="I2" s="38"/>
      <c r="J2" s="38"/>
      <c r="K2" s="38"/>
      <c r="L2" s="38"/>
      <c r="M2" s="38"/>
      <c r="N2" s="32"/>
      <c r="O2" s="33"/>
      <c r="P2" s="32"/>
      <c r="Q2" s="33"/>
      <c r="R2" s="32" t="s">
        <v>263</v>
      </c>
      <c r="S2" s="51"/>
    </row>
    <row r="3" spans="9:19" ht="15" customHeight="1">
      <c r="I3" s="38"/>
      <c r="J3" s="38"/>
      <c r="K3" s="38"/>
      <c r="L3" s="38"/>
      <c r="M3" s="38"/>
      <c r="N3" s="32"/>
      <c r="O3" s="33"/>
      <c r="P3" s="32"/>
      <c r="Q3" s="33"/>
      <c r="R3" s="32" t="s">
        <v>264</v>
      </c>
      <c r="S3" s="51"/>
    </row>
    <row r="4" spans="8:18" ht="47.25">
      <c r="H4" s="5" t="s">
        <v>203</v>
      </c>
      <c r="N4" s="41"/>
      <c r="P4" s="41"/>
      <c r="R4" s="41"/>
    </row>
    <row r="5" spans="14:19" ht="15.75">
      <c r="N5" s="41"/>
      <c r="O5" s="39"/>
      <c r="P5" s="41"/>
      <c r="Q5" s="39"/>
      <c r="R5" s="41"/>
      <c r="S5" s="53" t="s">
        <v>204</v>
      </c>
    </row>
    <row r="6" spans="1:37" s="15" customFormat="1" ht="51" customHeight="1">
      <c r="A6" s="65" t="s">
        <v>188</v>
      </c>
      <c r="B6" s="66"/>
      <c r="C6" s="66"/>
      <c r="D6" s="66"/>
      <c r="E6" s="66"/>
      <c r="F6" s="66"/>
      <c r="G6" s="67"/>
      <c r="H6" s="13" t="s">
        <v>185</v>
      </c>
      <c r="I6" s="1" t="s">
        <v>186</v>
      </c>
      <c r="J6" s="1" t="s">
        <v>0</v>
      </c>
      <c r="K6" s="1" t="s">
        <v>186</v>
      </c>
      <c r="L6" s="1" t="s">
        <v>0</v>
      </c>
      <c r="M6" s="1" t="s">
        <v>186</v>
      </c>
      <c r="N6" s="1" t="s">
        <v>0</v>
      </c>
      <c r="O6" s="1" t="s">
        <v>187</v>
      </c>
      <c r="P6" s="1" t="s">
        <v>0</v>
      </c>
      <c r="Q6" s="1" t="s">
        <v>186</v>
      </c>
      <c r="R6" s="1" t="s">
        <v>0</v>
      </c>
      <c r="S6" s="1" t="s">
        <v>187</v>
      </c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</row>
    <row r="7" spans="1:37" s="15" customFormat="1" ht="14.25" customHeight="1">
      <c r="A7" s="58">
        <v>1</v>
      </c>
      <c r="B7" s="59"/>
      <c r="C7" s="59"/>
      <c r="D7" s="59"/>
      <c r="E7" s="59"/>
      <c r="F7" s="59"/>
      <c r="G7" s="60"/>
      <c r="H7" s="16">
        <v>2</v>
      </c>
      <c r="I7" s="17" t="s">
        <v>189</v>
      </c>
      <c r="J7" s="17" t="s">
        <v>190</v>
      </c>
      <c r="K7" s="17" t="s">
        <v>189</v>
      </c>
      <c r="L7" s="17" t="s">
        <v>190</v>
      </c>
      <c r="M7" s="17" t="s">
        <v>191</v>
      </c>
      <c r="N7" s="17" t="s">
        <v>190</v>
      </c>
      <c r="O7" s="17" t="s">
        <v>191</v>
      </c>
      <c r="P7" s="17" t="s">
        <v>190</v>
      </c>
      <c r="Q7" s="17" t="s">
        <v>191</v>
      </c>
      <c r="R7" s="17" t="s">
        <v>190</v>
      </c>
      <c r="S7" s="54" t="s">
        <v>191</v>
      </c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</row>
    <row r="8" spans="1:21" s="14" customFormat="1" ht="15.75">
      <c r="A8" s="58"/>
      <c r="B8" s="59"/>
      <c r="C8" s="59"/>
      <c r="D8" s="59"/>
      <c r="E8" s="59"/>
      <c r="F8" s="59"/>
      <c r="G8" s="60"/>
      <c r="H8" s="35" t="s">
        <v>234</v>
      </c>
      <c r="I8" s="18">
        <f>I9+I32</f>
        <v>929613.1499999999</v>
      </c>
      <c r="J8" s="18">
        <f>J9+J32</f>
        <v>23005.3</v>
      </c>
      <c r="K8" s="18">
        <f>K9+K32</f>
        <v>952618.45</v>
      </c>
      <c r="L8" s="18">
        <f>L9+L32</f>
        <v>59068.32000000001</v>
      </c>
      <c r="M8" s="18">
        <f aca="true" t="shared" si="0" ref="M8:M14">K8+L8</f>
        <v>1011686.77</v>
      </c>
      <c r="N8" s="18">
        <f>N9+N32</f>
        <v>29719.04</v>
      </c>
      <c r="O8" s="18">
        <f>O9+O32</f>
        <v>1016976.31</v>
      </c>
      <c r="P8" s="18">
        <f>P9+P32</f>
        <v>20981.22</v>
      </c>
      <c r="Q8" s="18">
        <f>Q9+Q32</f>
        <v>1037957.53</v>
      </c>
      <c r="R8" s="18">
        <f>R9+R32</f>
        <v>16542.752</v>
      </c>
      <c r="S8" s="44">
        <f>Q8+R8</f>
        <v>1054500.2820000001</v>
      </c>
      <c r="U8" s="50"/>
    </row>
    <row r="9" spans="1:21" s="14" customFormat="1" ht="15.75">
      <c r="A9" s="58"/>
      <c r="B9" s="59"/>
      <c r="C9" s="59"/>
      <c r="D9" s="59"/>
      <c r="E9" s="59"/>
      <c r="F9" s="59"/>
      <c r="G9" s="60"/>
      <c r="H9" s="35" t="s">
        <v>195</v>
      </c>
      <c r="I9" s="18">
        <f>I10+I15+I18+I24+I28</f>
        <v>672323.46</v>
      </c>
      <c r="J9" s="18">
        <f>J10+J15+J18+J24+J28</f>
        <v>13963.05</v>
      </c>
      <c r="K9" s="18">
        <f>K10+K15+K18+K24+K28</f>
        <v>686286.51</v>
      </c>
      <c r="L9" s="18">
        <f>L10+L15+L18+L24+L28</f>
        <v>21661.2</v>
      </c>
      <c r="M9" s="18">
        <f t="shared" si="0"/>
        <v>707947.71</v>
      </c>
      <c r="N9" s="18">
        <f>N10+N15+N18+N24+N28</f>
        <v>25780</v>
      </c>
      <c r="O9" s="18">
        <f>O10+O15+O18+O24+O28</f>
        <v>733727.7100000001</v>
      </c>
      <c r="P9" s="18">
        <f>P10+P15+P18+P24+P28</f>
        <v>23712</v>
      </c>
      <c r="Q9" s="18">
        <f>Q10+Q15+Q18+Q24+Q28</f>
        <v>757439.7100000001</v>
      </c>
      <c r="R9" s="18">
        <f>R10+R15+R18+R24+R28+R22</f>
        <v>10069.5</v>
      </c>
      <c r="S9" s="44">
        <f aca="true" t="shared" si="1" ref="S9:S72">Q9+R9</f>
        <v>767509.2100000001</v>
      </c>
      <c r="U9" s="50"/>
    </row>
    <row r="10" spans="1:37" s="24" customFormat="1" ht="15.75">
      <c r="A10" s="19" t="s">
        <v>99</v>
      </c>
      <c r="B10" s="20" t="s">
        <v>1</v>
      </c>
      <c r="C10" s="20" t="s">
        <v>2</v>
      </c>
      <c r="D10" s="20" t="s">
        <v>15</v>
      </c>
      <c r="E10" s="20" t="s">
        <v>219</v>
      </c>
      <c r="F10" s="20" t="s">
        <v>5</v>
      </c>
      <c r="G10" s="21" t="s">
        <v>99</v>
      </c>
      <c r="H10" s="22" t="s">
        <v>230</v>
      </c>
      <c r="I10" s="6">
        <v>548741.46</v>
      </c>
      <c r="J10" s="6">
        <v>13963.05</v>
      </c>
      <c r="K10" s="6">
        <v>562704.51</v>
      </c>
      <c r="L10" s="6">
        <f>L12</f>
        <v>21661.2</v>
      </c>
      <c r="M10" s="6">
        <f t="shared" si="0"/>
        <v>584365.71</v>
      </c>
      <c r="N10" s="6">
        <f>N12</f>
        <v>25780</v>
      </c>
      <c r="O10" s="6">
        <f>SUM(O11:O14)</f>
        <v>610145.7100000001</v>
      </c>
      <c r="P10" s="6">
        <f>SUM(P11:P14)</f>
        <v>35000</v>
      </c>
      <c r="Q10" s="6">
        <f>SUM(Q11:Q14)</f>
        <v>645145.7100000001</v>
      </c>
      <c r="R10" s="6">
        <f>SUM(R11:R14)</f>
        <v>10000</v>
      </c>
      <c r="S10" s="44">
        <f t="shared" si="1"/>
        <v>655145.7100000001</v>
      </c>
      <c r="T10" s="23"/>
      <c r="U10" s="50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</row>
    <row r="11" spans="1:21" ht="47.25">
      <c r="A11" s="25" t="s">
        <v>3</v>
      </c>
      <c r="B11" s="26" t="s">
        <v>1</v>
      </c>
      <c r="C11" s="26" t="s">
        <v>2</v>
      </c>
      <c r="D11" s="26" t="s">
        <v>4</v>
      </c>
      <c r="E11" s="26" t="s">
        <v>2</v>
      </c>
      <c r="F11" s="26" t="s">
        <v>5</v>
      </c>
      <c r="G11" s="27" t="s">
        <v>6</v>
      </c>
      <c r="H11" s="22" t="s">
        <v>7</v>
      </c>
      <c r="I11" s="6">
        <v>1165.9</v>
      </c>
      <c r="J11" s="6">
        <v>0</v>
      </c>
      <c r="K11" s="6">
        <v>1165.9</v>
      </c>
      <c r="L11" s="6">
        <v>0</v>
      </c>
      <c r="M11" s="6">
        <f t="shared" si="0"/>
        <v>1165.9</v>
      </c>
      <c r="N11" s="6">
        <v>0</v>
      </c>
      <c r="O11" s="6">
        <f>M11+N11</f>
        <v>1165.9</v>
      </c>
      <c r="P11" s="6">
        <v>0</v>
      </c>
      <c r="Q11" s="6">
        <v>1165.9</v>
      </c>
      <c r="R11" s="6">
        <v>0</v>
      </c>
      <c r="S11" s="44">
        <f t="shared" si="1"/>
        <v>1165.9</v>
      </c>
      <c r="U11" s="50"/>
    </row>
    <row r="12" spans="1:21" ht="133.5" customHeight="1">
      <c r="A12" s="25" t="s">
        <v>3</v>
      </c>
      <c r="B12" s="26" t="s">
        <v>1</v>
      </c>
      <c r="C12" s="26" t="s">
        <v>2</v>
      </c>
      <c r="D12" s="26" t="s">
        <v>8</v>
      </c>
      <c r="E12" s="26" t="s">
        <v>2</v>
      </c>
      <c r="F12" s="26" t="s">
        <v>5</v>
      </c>
      <c r="G12" s="27" t="s">
        <v>6</v>
      </c>
      <c r="H12" s="22" t="s">
        <v>9</v>
      </c>
      <c r="I12" s="6">
        <v>543913.99</v>
      </c>
      <c r="J12" s="6">
        <v>13963.05</v>
      </c>
      <c r="K12" s="6">
        <v>557877.04</v>
      </c>
      <c r="L12" s="6">
        <v>21661.2</v>
      </c>
      <c r="M12" s="6">
        <f t="shared" si="0"/>
        <v>579538.24</v>
      </c>
      <c r="N12" s="6">
        <v>25780</v>
      </c>
      <c r="O12" s="6">
        <f>M12+N12</f>
        <v>605318.24</v>
      </c>
      <c r="P12" s="6">
        <v>35000</v>
      </c>
      <c r="Q12" s="6">
        <v>640318.24</v>
      </c>
      <c r="R12" s="6">
        <v>10000</v>
      </c>
      <c r="S12" s="44">
        <f t="shared" si="1"/>
        <v>650318.24</v>
      </c>
      <c r="U12" s="50"/>
    </row>
    <row r="13" spans="1:21" ht="141.75">
      <c r="A13" s="25" t="s">
        <v>3</v>
      </c>
      <c r="B13" s="26" t="s">
        <v>1</v>
      </c>
      <c r="C13" s="26" t="s">
        <v>2</v>
      </c>
      <c r="D13" s="26" t="s">
        <v>10</v>
      </c>
      <c r="E13" s="26" t="s">
        <v>2</v>
      </c>
      <c r="F13" s="26" t="s">
        <v>5</v>
      </c>
      <c r="G13" s="27" t="s">
        <v>6</v>
      </c>
      <c r="H13" s="22" t="s">
        <v>11</v>
      </c>
      <c r="I13" s="6">
        <v>2958.51</v>
      </c>
      <c r="J13" s="6">
        <v>0</v>
      </c>
      <c r="K13" s="6">
        <v>2958.51</v>
      </c>
      <c r="L13" s="6">
        <v>0</v>
      </c>
      <c r="M13" s="6">
        <f t="shared" si="0"/>
        <v>2958.51</v>
      </c>
      <c r="N13" s="6">
        <v>0</v>
      </c>
      <c r="O13" s="6">
        <f>M13+N13</f>
        <v>2958.51</v>
      </c>
      <c r="P13" s="6">
        <v>0</v>
      </c>
      <c r="Q13" s="6">
        <v>2958.51</v>
      </c>
      <c r="R13" s="6">
        <v>0</v>
      </c>
      <c r="S13" s="44">
        <f t="shared" si="1"/>
        <v>2958.51</v>
      </c>
      <c r="U13" s="50"/>
    </row>
    <row r="14" spans="1:21" ht="126">
      <c r="A14" s="25" t="s">
        <v>3</v>
      </c>
      <c r="B14" s="26" t="s">
        <v>1</v>
      </c>
      <c r="C14" s="26" t="s">
        <v>2</v>
      </c>
      <c r="D14" s="26" t="s">
        <v>12</v>
      </c>
      <c r="E14" s="26" t="s">
        <v>2</v>
      </c>
      <c r="F14" s="26" t="s">
        <v>5</v>
      </c>
      <c r="G14" s="27" t="s">
        <v>6</v>
      </c>
      <c r="H14" s="22" t="s">
        <v>13</v>
      </c>
      <c r="I14" s="6">
        <v>703.06</v>
      </c>
      <c r="J14" s="6">
        <v>0</v>
      </c>
      <c r="K14" s="6">
        <v>703.06</v>
      </c>
      <c r="L14" s="6">
        <v>0</v>
      </c>
      <c r="M14" s="6">
        <f t="shared" si="0"/>
        <v>703.06</v>
      </c>
      <c r="N14" s="6">
        <v>0</v>
      </c>
      <c r="O14" s="6">
        <f>M14+N14</f>
        <v>703.06</v>
      </c>
      <c r="P14" s="6">
        <v>0</v>
      </c>
      <c r="Q14" s="6">
        <v>703.06</v>
      </c>
      <c r="R14" s="6">
        <v>0</v>
      </c>
      <c r="S14" s="44">
        <f t="shared" si="1"/>
        <v>703.06</v>
      </c>
      <c r="U14" s="50"/>
    </row>
    <row r="15" spans="1:37" s="24" customFormat="1" ht="15.75">
      <c r="A15" s="25" t="s">
        <v>99</v>
      </c>
      <c r="B15" s="26" t="s">
        <v>1</v>
      </c>
      <c r="C15" s="26" t="s">
        <v>14</v>
      </c>
      <c r="D15" s="26" t="s">
        <v>218</v>
      </c>
      <c r="E15" s="26" t="s">
        <v>219</v>
      </c>
      <c r="F15" s="26" t="s">
        <v>5</v>
      </c>
      <c r="G15" s="27" t="s">
        <v>99</v>
      </c>
      <c r="H15" s="22" t="s">
        <v>231</v>
      </c>
      <c r="I15" s="6">
        <v>56022</v>
      </c>
      <c r="J15" s="6">
        <v>0</v>
      </c>
      <c r="K15" s="6">
        <v>56022</v>
      </c>
      <c r="L15" s="6">
        <v>0</v>
      </c>
      <c r="M15" s="6">
        <v>56022</v>
      </c>
      <c r="N15" s="6">
        <v>0</v>
      </c>
      <c r="O15" s="6">
        <f>O16+O17</f>
        <v>56022</v>
      </c>
      <c r="P15" s="6">
        <f>P16+P17</f>
        <v>-6488</v>
      </c>
      <c r="Q15" s="6">
        <f>Q16+Q17</f>
        <v>49534</v>
      </c>
      <c r="R15" s="6">
        <f>R16+R17</f>
        <v>0</v>
      </c>
      <c r="S15" s="44">
        <f t="shared" si="1"/>
        <v>49534</v>
      </c>
      <c r="T15" s="23"/>
      <c r="U15" s="50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</row>
    <row r="16" spans="1:21" ht="31.5">
      <c r="A16" s="25" t="s">
        <v>3</v>
      </c>
      <c r="B16" s="26" t="s">
        <v>1</v>
      </c>
      <c r="C16" s="26" t="s">
        <v>14</v>
      </c>
      <c r="D16" s="26" t="s">
        <v>15</v>
      </c>
      <c r="E16" s="26" t="s">
        <v>16</v>
      </c>
      <c r="F16" s="26" t="s">
        <v>5</v>
      </c>
      <c r="G16" s="27" t="s">
        <v>6</v>
      </c>
      <c r="H16" s="22" t="s">
        <v>17</v>
      </c>
      <c r="I16" s="6">
        <v>56002</v>
      </c>
      <c r="J16" s="6">
        <v>0</v>
      </c>
      <c r="K16" s="6">
        <v>56002</v>
      </c>
      <c r="L16" s="6">
        <v>0</v>
      </c>
      <c r="M16" s="6">
        <v>56002</v>
      </c>
      <c r="N16" s="6">
        <v>0</v>
      </c>
      <c r="O16" s="6">
        <v>56002</v>
      </c>
      <c r="P16" s="6">
        <v>-6502</v>
      </c>
      <c r="Q16" s="6">
        <v>49500</v>
      </c>
      <c r="R16" s="6"/>
      <c r="S16" s="44">
        <f t="shared" si="1"/>
        <v>49500</v>
      </c>
      <c r="U16" s="50"/>
    </row>
    <row r="17" spans="1:21" ht="15.75">
      <c r="A17" s="25" t="s">
        <v>3</v>
      </c>
      <c r="B17" s="26" t="s">
        <v>1</v>
      </c>
      <c r="C17" s="26" t="s">
        <v>14</v>
      </c>
      <c r="D17" s="26" t="s">
        <v>18</v>
      </c>
      <c r="E17" s="26" t="s">
        <v>2</v>
      </c>
      <c r="F17" s="26" t="s">
        <v>5</v>
      </c>
      <c r="G17" s="27" t="s">
        <v>6</v>
      </c>
      <c r="H17" s="22" t="s">
        <v>19</v>
      </c>
      <c r="I17" s="6">
        <v>20</v>
      </c>
      <c r="J17" s="6">
        <v>0</v>
      </c>
      <c r="K17" s="6">
        <v>20</v>
      </c>
      <c r="L17" s="6">
        <v>0</v>
      </c>
      <c r="M17" s="6">
        <v>20</v>
      </c>
      <c r="N17" s="6">
        <v>0</v>
      </c>
      <c r="O17" s="6">
        <v>20</v>
      </c>
      <c r="P17" s="6">
        <v>14</v>
      </c>
      <c r="Q17" s="6">
        <v>34</v>
      </c>
      <c r="R17" s="6"/>
      <c r="S17" s="44">
        <f t="shared" si="1"/>
        <v>34</v>
      </c>
      <c r="U17" s="50"/>
    </row>
    <row r="18" spans="1:37" s="24" customFormat="1" ht="15.75">
      <c r="A18" s="25" t="s">
        <v>99</v>
      </c>
      <c r="B18" s="26" t="s">
        <v>1</v>
      </c>
      <c r="C18" s="26" t="s">
        <v>20</v>
      </c>
      <c r="D18" s="26" t="s">
        <v>218</v>
      </c>
      <c r="E18" s="26" t="s">
        <v>219</v>
      </c>
      <c r="F18" s="26" t="s">
        <v>5</v>
      </c>
      <c r="G18" s="27" t="s">
        <v>99</v>
      </c>
      <c r="H18" s="22" t="s">
        <v>232</v>
      </c>
      <c r="I18" s="6">
        <v>35743</v>
      </c>
      <c r="J18" s="6">
        <v>0</v>
      </c>
      <c r="K18" s="6">
        <v>35743</v>
      </c>
      <c r="L18" s="6">
        <v>0</v>
      </c>
      <c r="M18" s="6">
        <v>35743</v>
      </c>
      <c r="N18" s="6">
        <v>0</v>
      </c>
      <c r="O18" s="6">
        <f>O19+O20+O21</f>
        <v>35743</v>
      </c>
      <c r="P18" s="6">
        <f>P19+P20+P21</f>
        <v>1000</v>
      </c>
      <c r="Q18" s="6">
        <f>Q19+Q20+Q21</f>
        <v>36743</v>
      </c>
      <c r="R18" s="6">
        <f>R19+R20+R21</f>
        <v>0</v>
      </c>
      <c r="S18" s="44">
        <f t="shared" si="1"/>
        <v>36743</v>
      </c>
      <c r="T18" s="23"/>
      <c r="U18" s="50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</row>
    <row r="19" spans="1:21" ht="15.75">
      <c r="A19" s="25" t="s">
        <v>3</v>
      </c>
      <c r="B19" s="26" t="s">
        <v>1</v>
      </c>
      <c r="C19" s="26" t="s">
        <v>20</v>
      </c>
      <c r="D19" s="26" t="s">
        <v>21</v>
      </c>
      <c r="E19" s="26" t="s">
        <v>22</v>
      </c>
      <c r="F19" s="26" t="s">
        <v>5</v>
      </c>
      <c r="G19" s="27" t="s">
        <v>6</v>
      </c>
      <c r="H19" s="22" t="s">
        <v>23</v>
      </c>
      <c r="I19" s="6">
        <v>1500</v>
      </c>
      <c r="J19" s="6">
        <v>0</v>
      </c>
      <c r="K19" s="6">
        <v>1500</v>
      </c>
      <c r="L19" s="6">
        <v>0</v>
      </c>
      <c r="M19" s="6">
        <v>1500</v>
      </c>
      <c r="N19" s="6">
        <v>0</v>
      </c>
      <c r="O19" s="6">
        <v>1500</v>
      </c>
      <c r="P19" s="6">
        <v>0</v>
      </c>
      <c r="Q19" s="6">
        <v>1500</v>
      </c>
      <c r="R19" s="6">
        <v>0</v>
      </c>
      <c r="S19" s="44">
        <f t="shared" si="1"/>
        <v>1500</v>
      </c>
      <c r="U19" s="50"/>
    </row>
    <row r="20" spans="1:21" ht="94.5">
      <c r="A20" s="25" t="s">
        <v>3</v>
      </c>
      <c r="B20" s="26" t="s">
        <v>1</v>
      </c>
      <c r="C20" s="26" t="s">
        <v>20</v>
      </c>
      <c r="D20" s="26" t="s">
        <v>24</v>
      </c>
      <c r="E20" s="26" t="s">
        <v>22</v>
      </c>
      <c r="F20" s="26" t="s">
        <v>5</v>
      </c>
      <c r="G20" s="27" t="s">
        <v>6</v>
      </c>
      <c r="H20" s="2" t="s">
        <v>249</v>
      </c>
      <c r="I20" s="6">
        <v>2020</v>
      </c>
      <c r="J20" s="6">
        <v>0</v>
      </c>
      <c r="K20" s="6">
        <v>2020</v>
      </c>
      <c r="L20" s="6">
        <v>0</v>
      </c>
      <c r="M20" s="6">
        <v>2020</v>
      </c>
      <c r="N20" s="6">
        <v>0</v>
      </c>
      <c r="O20" s="6">
        <v>2020</v>
      </c>
      <c r="P20" s="6">
        <v>-100</v>
      </c>
      <c r="Q20" s="6">
        <v>1920</v>
      </c>
      <c r="R20" s="6"/>
      <c r="S20" s="44">
        <f t="shared" si="1"/>
        <v>1920</v>
      </c>
      <c r="U20" s="50"/>
    </row>
    <row r="21" spans="1:21" ht="94.5">
      <c r="A21" s="25" t="s">
        <v>3</v>
      </c>
      <c r="B21" s="26" t="s">
        <v>1</v>
      </c>
      <c r="C21" s="26" t="s">
        <v>20</v>
      </c>
      <c r="D21" s="26" t="s">
        <v>25</v>
      </c>
      <c r="E21" s="26" t="s">
        <v>22</v>
      </c>
      <c r="F21" s="26" t="s">
        <v>5</v>
      </c>
      <c r="G21" s="27" t="s">
        <v>6</v>
      </c>
      <c r="H21" s="2" t="s">
        <v>250</v>
      </c>
      <c r="I21" s="6">
        <v>32223</v>
      </c>
      <c r="J21" s="6">
        <v>0</v>
      </c>
      <c r="K21" s="6">
        <v>32223</v>
      </c>
      <c r="L21" s="6">
        <v>0</v>
      </c>
      <c r="M21" s="6">
        <v>32223</v>
      </c>
      <c r="N21" s="6">
        <v>0</v>
      </c>
      <c r="O21" s="6">
        <v>32223</v>
      </c>
      <c r="P21" s="6">
        <v>1100</v>
      </c>
      <c r="Q21" s="6">
        <v>33323</v>
      </c>
      <c r="R21" s="6"/>
      <c r="S21" s="44">
        <f t="shared" si="1"/>
        <v>33323</v>
      </c>
      <c r="U21" s="50"/>
    </row>
    <row r="22" spans="1:21" ht="31.5">
      <c r="A22" s="25" t="s">
        <v>99</v>
      </c>
      <c r="B22" s="26" t="s">
        <v>1</v>
      </c>
      <c r="C22" s="26" t="s">
        <v>180</v>
      </c>
      <c r="D22" s="26" t="s">
        <v>218</v>
      </c>
      <c r="E22" s="26" t="s">
        <v>219</v>
      </c>
      <c r="F22" s="26" t="s">
        <v>5</v>
      </c>
      <c r="G22" s="27" t="s">
        <v>99</v>
      </c>
      <c r="H22" s="3" t="s">
        <v>302</v>
      </c>
      <c r="I22" s="6"/>
      <c r="J22" s="6"/>
      <c r="K22" s="6"/>
      <c r="L22" s="6"/>
      <c r="M22" s="6"/>
      <c r="N22" s="6"/>
      <c r="O22" s="6"/>
      <c r="P22" s="6"/>
      <c r="Q22" s="6"/>
      <c r="R22" s="6">
        <f>R23</f>
        <v>69.5</v>
      </c>
      <c r="S22" s="44">
        <f t="shared" si="1"/>
        <v>69.5</v>
      </c>
      <c r="U22" s="50"/>
    </row>
    <row r="23" spans="1:21" ht="31.5">
      <c r="A23" s="25" t="s">
        <v>3</v>
      </c>
      <c r="B23" s="26" t="s">
        <v>1</v>
      </c>
      <c r="C23" s="26" t="s">
        <v>180</v>
      </c>
      <c r="D23" s="26" t="s">
        <v>21</v>
      </c>
      <c r="E23" s="26" t="s">
        <v>2</v>
      </c>
      <c r="F23" s="26" t="s">
        <v>5</v>
      </c>
      <c r="G23" s="27" t="s">
        <v>6</v>
      </c>
      <c r="H23" s="3" t="s">
        <v>303</v>
      </c>
      <c r="I23" s="6"/>
      <c r="J23" s="6"/>
      <c r="K23" s="6"/>
      <c r="L23" s="6"/>
      <c r="M23" s="6"/>
      <c r="N23" s="6"/>
      <c r="O23" s="6"/>
      <c r="P23" s="6"/>
      <c r="Q23" s="6"/>
      <c r="R23" s="6">
        <v>69.5</v>
      </c>
      <c r="S23" s="44">
        <f t="shared" si="1"/>
        <v>69.5</v>
      </c>
      <c r="U23" s="50"/>
    </row>
    <row r="24" spans="1:37" s="24" customFormat="1" ht="15.75">
      <c r="A24" s="25" t="s">
        <v>99</v>
      </c>
      <c r="B24" s="26" t="s">
        <v>1</v>
      </c>
      <c r="C24" s="26" t="s">
        <v>26</v>
      </c>
      <c r="D24" s="26" t="s">
        <v>218</v>
      </c>
      <c r="E24" s="26" t="s">
        <v>219</v>
      </c>
      <c r="F24" s="26" t="s">
        <v>5</v>
      </c>
      <c r="G24" s="27" t="s">
        <v>99</v>
      </c>
      <c r="H24" s="3" t="s">
        <v>233</v>
      </c>
      <c r="I24" s="6">
        <v>31712</v>
      </c>
      <c r="J24" s="6">
        <v>0</v>
      </c>
      <c r="K24" s="6">
        <v>31712</v>
      </c>
      <c r="L24" s="6">
        <v>0</v>
      </c>
      <c r="M24" s="6">
        <v>31712</v>
      </c>
      <c r="N24" s="6">
        <v>0</v>
      </c>
      <c r="O24" s="6">
        <f>O25+O26+O27</f>
        <v>31712</v>
      </c>
      <c r="P24" s="6">
        <f>P25+P26+P27</f>
        <v>-5800</v>
      </c>
      <c r="Q24" s="6">
        <f>Q25+Q26+Q27</f>
        <v>25912</v>
      </c>
      <c r="R24" s="6">
        <f>R25+R26+R27</f>
        <v>0</v>
      </c>
      <c r="S24" s="44">
        <f t="shared" si="1"/>
        <v>25912</v>
      </c>
      <c r="T24" s="23"/>
      <c r="U24" s="50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</row>
    <row r="25" spans="1:21" ht="94.5">
      <c r="A25" s="25" t="s">
        <v>3</v>
      </c>
      <c r="B25" s="26" t="s">
        <v>1</v>
      </c>
      <c r="C25" s="26" t="s">
        <v>26</v>
      </c>
      <c r="D25" s="26" t="s">
        <v>27</v>
      </c>
      <c r="E25" s="26" t="s">
        <v>2</v>
      </c>
      <c r="F25" s="26" t="s">
        <v>5</v>
      </c>
      <c r="G25" s="27" t="s">
        <v>6</v>
      </c>
      <c r="H25" s="22" t="s">
        <v>28</v>
      </c>
      <c r="I25" s="6">
        <v>5660</v>
      </c>
      <c r="J25" s="6">
        <v>0</v>
      </c>
      <c r="K25" s="6">
        <v>5660</v>
      </c>
      <c r="L25" s="6">
        <v>0</v>
      </c>
      <c r="M25" s="6">
        <v>5660</v>
      </c>
      <c r="N25" s="6">
        <v>0</v>
      </c>
      <c r="O25" s="6">
        <v>5660</v>
      </c>
      <c r="P25" s="6">
        <v>-1300</v>
      </c>
      <c r="Q25" s="6">
        <v>4360</v>
      </c>
      <c r="R25" s="6"/>
      <c r="S25" s="44">
        <f t="shared" si="1"/>
        <v>4360</v>
      </c>
      <c r="U25" s="50"/>
    </row>
    <row r="26" spans="1:21" ht="94.5">
      <c r="A26" s="25" t="s">
        <v>29</v>
      </c>
      <c r="B26" s="26" t="s">
        <v>1</v>
      </c>
      <c r="C26" s="26" t="s">
        <v>26</v>
      </c>
      <c r="D26" s="26" t="s">
        <v>30</v>
      </c>
      <c r="E26" s="26" t="s">
        <v>2</v>
      </c>
      <c r="F26" s="26" t="s">
        <v>5</v>
      </c>
      <c r="G26" s="27" t="s">
        <v>6</v>
      </c>
      <c r="H26" s="22" t="s">
        <v>31</v>
      </c>
      <c r="I26" s="6">
        <v>25752</v>
      </c>
      <c r="J26" s="6">
        <v>0</v>
      </c>
      <c r="K26" s="6">
        <v>25752</v>
      </c>
      <c r="L26" s="6">
        <v>0</v>
      </c>
      <c r="M26" s="6">
        <v>25752</v>
      </c>
      <c r="N26" s="6">
        <v>0</v>
      </c>
      <c r="O26" s="6">
        <v>25752</v>
      </c>
      <c r="P26" s="6">
        <v>-4500</v>
      </c>
      <c r="Q26" s="6">
        <v>21252</v>
      </c>
      <c r="R26" s="6"/>
      <c r="S26" s="44">
        <f t="shared" si="1"/>
        <v>21252</v>
      </c>
      <c r="U26" s="50"/>
    </row>
    <row r="27" spans="1:21" ht="94.5">
      <c r="A27" s="25" t="s">
        <v>32</v>
      </c>
      <c r="B27" s="26" t="s">
        <v>1</v>
      </c>
      <c r="C27" s="26" t="s">
        <v>26</v>
      </c>
      <c r="D27" s="26" t="s">
        <v>30</v>
      </c>
      <c r="E27" s="26" t="s">
        <v>2</v>
      </c>
      <c r="F27" s="26" t="s">
        <v>5</v>
      </c>
      <c r="G27" s="27" t="s">
        <v>6</v>
      </c>
      <c r="H27" s="22" t="s">
        <v>33</v>
      </c>
      <c r="I27" s="6">
        <v>300</v>
      </c>
      <c r="J27" s="6">
        <v>0</v>
      </c>
      <c r="K27" s="6">
        <v>300</v>
      </c>
      <c r="L27" s="6">
        <v>0</v>
      </c>
      <c r="M27" s="6">
        <v>300</v>
      </c>
      <c r="N27" s="6">
        <v>0</v>
      </c>
      <c r="O27" s="6">
        <v>300</v>
      </c>
      <c r="P27" s="6">
        <v>0</v>
      </c>
      <c r="Q27" s="6">
        <v>300</v>
      </c>
      <c r="R27" s="6">
        <v>0</v>
      </c>
      <c r="S27" s="44">
        <f t="shared" si="1"/>
        <v>300</v>
      </c>
      <c r="U27" s="50"/>
    </row>
    <row r="28" spans="1:37" s="24" customFormat="1" ht="39" customHeight="1">
      <c r="A28" s="25" t="s">
        <v>99</v>
      </c>
      <c r="B28" s="26" t="s">
        <v>1</v>
      </c>
      <c r="C28" s="26" t="s">
        <v>34</v>
      </c>
      <c r="D28" s="26" t="s">
        <v>218</v>
      </c>
      <c r="E28" s="26" t="s">
        <v>219</v>
      </c>
      <c r="F28" s="26" t="s">
        <v>5</v>
      </c>
      <c r="G28" s="27" t="s">
        <v>99</v>
      </c>
      <c r="H28" s="3" t="s">
        <v>235</v>
      </c>
      <c r="I28" s="6">
        <v>105</v>
      </c>
      <c r="J28" s="6">
        <v>0</v>
      </c>
      <c r="K28" s="6">
        <v>105</v>
      </c>
      <c r="L28" s="6">
        <v>0</v>
      </c>
      <c r="M28" s="6">
        <v>105</v>
      </c>
      <c r="N28" s="6">
        <v>0</v>
      </c>
      <c r="O28" s="6">
        <f>O29+O30+O31</f>
        <v>105</v>
      </c>
      <c r="P28" s="6">
        <f>P29+P30+P31</f>
        <v>0</v>
      </c>
      <c r="Q28" s="6">
        <f>Q29+Q30+Q31</f>
        <v>105</v>
      </c>
      <c r="R28" s="6">
        <f>R29+R30+R31</f>
        <v>0</v>
      </c>
      <c r="S28" s="44">
        <f t="shared" si="1"/>
        <v>105</v>
      </c>
      <c r="T28" s="23"/>
      <c r="U28" s="50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</row>
    <row r="29" spans="1:21" ht="48" customHeight="1">
      <c r="A29" s="25" t="s">
        <v>3</v>
      </c>
      <c r="B29" s="26" t="s">
        <v>1</v>
      </c>
      <c r="C29" s="26" t="s">
        <v>34</v>
      </c>
      <c r="D29" s="26" t="s">
        <v>21</v>
      </c>
      <c r="E29" s="26" t="s">
        <v>22</v>
      </c>
      <c r="F29" s="26" t="s">
        <v>5</v>
      </c>
      <c r="G29" s="27" t="s">
        <v>6</v>
      </c>
      <c r="H29" s="22" t="s">
        <v>35</v>
      </c>
      <c r="I29" s="6">
        <v>45</v>
      </c>
      <c r="J29" s="6">
        <v>0</v>
      </c>
      <c r="K29" s="6">
        <v>45</v>
      </c>
      <c r="L29" s="6">
        <v>0</v>
      </c>
      <c r="M29" s="6">
        <v>45</v>
      </c>
      <c r="N29" s="6">
        <v>0</v>
      </c>
      <c r="O29" s="6">
        <v>45</v>
      </c>
      <c r="P29" s="6">
        <v>0</v>
      </c>
      <c r="Q29" s="6">
        <v>45</v>
      </c>
      <c r="R29" s="6">
        <v>0</v>
      </c>
      <c r="S29" s="44">
        <f t="shared" si="1"/>
        <v>45</v>
      </c>
      <c r="U29" s="50"/>
    </row>
    <row r="30" spans="1:21" ht="54.75" customHeight="1">
      <c r="A30" s="25" t="s">
        <v>3</v>
      </c>
      <c r="B30" s="26" t="s">
        <v>1</v>
      </c>
      <c r="C30" s="26" t="s">
        <v>34</v>
      </c>
      <c r="D30" s="26" t="s">
        <v>36</v>
      </c>
      <c r="E30" s="26" t="s">
        <v>22</v>
      </c>
      <c r="F30" s="26" t="s">
        <v>37</v>
      </c>
      <c r="G30" s="27" t="s">
        <v>6</v>
      </c>
      <c r="H30" s="22" t="s">
        <v>38</v>
      </c>
      <c r="I30" s="6">
        <v>30</v>
      </c>
      <c r="J30" s="6">
        <v>0</v>
      </c>
      <c r="K30" s="6">
        <v>30</v>
      </c>
      <c r="L30" s="6">
        <v>0</v>
      </c>
      <c r="M30" s="6">
        <v>30</v>
      </c>
      <c r="N30" s="6">
        <v>0</v>
      </c>
      <c r="O30" s="6">
        <v>30</v>
      </c>
      <c r="P30" s="6">
        <v>0</v>
      </c>
      <c r="Q30" s="6">
        <v>30</v>
      </c>
      <c r="R30" s="6">
        <v>0</v>
      </c>
      <c r="S30" s="44">
        <f t="shared" si="1"/>
        <v>30</v>
      </c>
      <c r="U30" s="50"/>
    </row>
    <row r="31" spans="1:21" ht="47.25">
      <c r="A31" s="25" t="s">
        <v>3</v>
      </c>
      <c r="B31" s="26" t="s">
        <v>1</v>
      </c>
      <c r="C31" s="26" t="s">
        <v>34</v>
      </c>
      <c r="D31" s="26" t="s">
        <v>39</v>
      </c>
      <c r="E31" s="26" t="s">
        <v>22</v>
      </c>
      <c r="F31" s="26" t="s">
        <v>5</v>
      </c>
      <c r="G31" s="27" t="s">
        <v>6</v>
      </c>
      <c r="H31" s="22" t="s">
        <v>40</v>
      </c>
      <c r="I31" s="6">
        <v>30</v>
      </c>
      <c r="J31" s="6">
        <v>0</v>
      </c>
      <c r="K31" s="6">
        <v>30</v>
      </c>
      <c r="L31" s="6">
        <v>0</v>
      </c>
      <c r="M31" s="6">
        <v>30</v>
      </c>
      <c r="N31" s="6">
        <v>0</v>
      </c>
      <c r="O31" s="6">
        <v>30</v>
      </c>
      <c r="P31" s="6">
        <v>0</v>
      </c>
      <c r="Q31" s="6">
        <v>30</v>
      </c>
      <c r="R31" s="6">
        <v>0</v>
      </c>
      <c r="S31" s="44">
        <f t="shared" si="1"/>
        <v>30</v>
      </c>
      <c r="U31" s="50"/>
    </row>
    <row r="32" spans="1:21" ht="15.75">
      <c r="A32" s="25"/>
      <c r="B32" s="26"/>
      <c r="C32" s="26"/>
      <c r="D32" s="26"/>
      <c r="E32" s="26"/>
      <c r="F32" s="26"/>
      <c r="G32" s="27"/>
      <c r="H32" s="22" t="s">
        <v>196</v>
      </c>
      <c r="I32" s="6">
        <f aca="true" t="shared" si="2" ref="I32:Q32">I33+I44+I46+I57+I61+I85</f>
        <v>257289.69</v>
      </c>
      <c r="J32" s="6">
        <f t="shared" si="2"/>
        <v>9042.25</v>
      </c>
      <c r="K32" s="6">
        <f t="shared" si="2"/>
        <v>266331.94</v>
      </c>
      <c r="L32" s="6">
        <f t="shared" si="2"/>
        <v>37407.12</v>
      </c>
      <c r="M32" s="6">
        <f t="shared" si="2"/>
        <v>303739.06</v>
      </c>
      <c r="N32" s="6">
        <f t="shared" si="2"/>
        <v>3939.0399999999995</v>
      </c>
      <c r="O32" s="6">
        <f t="shared" si="2"/>
        <v>283248.6</v>
      </c>
      <c r="P32" s="6">
        <f t="shared" si="2"/>
        <v>-2730.7799999999997</v>
      </c>
      <c r="Q32" s="6">
        <f t="shared" si="2"/>
        <v>280517.82</v>
      </c>
      <c r="R32" s="6">
        <f>R33+R44+R46+R57+R61+R85</f>
        <v>6473.251999999999</v>
      </c>
      <c r="S32" s="44">
        <f t="shared" si="1"/>
        <v>286991.072</v>
      </c>
      <c r="U32" s="50"/>
    </row>
    <row r="33" spans="1:37" s="24" customFormat="1" ht="47.25">
      <c r="A33" s="25" t="s">
        <v>99</v>
      </c>
      <c r="B33" s="26" t="s">
        <v>1</v>
      </c>
      <c r="C33" s="26" t="s">
        <v>41</v>
      </c>
      <c r="D33" s="26" t="s">
        <v>218</v>
      </c>
      <c r="E33" s="26" t="s">
        <v>219</v>
      </c>
      <c r="F33" s="26" t="s">
        <v>5</v>
      </c>
      <c r="G33" s="27" t="s">
        <v>99</v>
      </c>
      <c r="H33" s="35" t="s">
        <v>247</v>
      </c>
      <c r="I33" s="6">
        <v>103041.06</v>
      </c>
      <c r="J33" s="6"/>
      <c r="K33" s="6">
        <v>103041.06</v>
      </c>
      <c r="L33" s="6">
        <f>L34+L35+L38+L39</f>
        <v>2114.8</v>
      </c>
      <c r="M33" s="6">
        <f>K33+L33</f>
        <v>105155.86</v>
      </c>
      <c r="N33" s="6">
        <f>N34+N35+N38+N39</f>
        <v>0</v>
      </c>
      <c r="O33" s="6">
        <f>O34+O35+O38+O39</f>
        <v>105155.86</v>
      </c>
      <c r="P33" s="6">
        <f>P34+P35+P38+P39</f>
        <v>-4672.4</v>
      </c>
      <c r="Q33" s="6">
        <f>Q34+Q35+Q38+Q39</f>
        <v>100483.45999999999</v>
      </c>
      <c r="R33" s="6">
        <f>R34+R35+R38+R39</f>
        <v>-2138.36</v>
      </c>
      <c r="S33" s="44">
        <f t="shared" si="1"/>
        <v>98345.09999999999</v>
      </c>
      <c r="T33" s="23"/>
      <c r="U33" s="50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</row>
    <row r="34" spans="1:21" ht="47.25">
      <c r="A34" s="25" t="s">
        <v>42</v>
      </c>
      <c r="B34" s="26" t="s">
        <v>1</v>
      </c>
      <c r="C34" s="26" t="s">
        <v>41</v>
      </c>
      <c r="D34" s="26" t="s">
        <v>43</v>
      </c>
      <c r="E34" s="26" t="s">
        <v>22</v>
      </c>
      <c r="F34" s="26" t="s">
        <v>5</v>
      </c>
      <c r="G34" s="27" t="s">
        <v>44</v>
      </c>
      <c r="H34" s="22" t="s">
        <v>45</v>
      </c>
      <c r="I34" s="6">
        <v>2841.96</v>
      </c>
      <c r="J34" s="6">
        <v>0</v>
      </c>
      <c r="K34" s="6">
        <v>2841.96</v>
      </c>
      <c r="L34" s="6">
        <v>0</v>
      </c>
      <c r="M34" s="6">
        <f>K34+L34</f>
        <v>2841.96</v>
      </c>
      <c r="N34" s="6">
        <v>0</v>
      </c>
      <c r="O34" s="6">
        <f>M34+N34</f>
        <v>2841.96</v>
      </c>
      <c r="P34" s="6">
        <v>0</v>
      </c>
      <c r="Q34" s="6">
        <v>2841.96</v>
      </c>
      <c r="R34" s="6">
        <v>-2838.36</v>
      </c>
      <c r="S34" s="44">
        <f t="shared" si="1"/>
        <v>3.599999999999909</v>
      </c>
      <c r="U34" s="50"/>
    </row>
    <row r="35" spans="1:21" ht="15.75">
      <c r="A35" s="25"/>
      <c r="B35" s="26"/>
      <c r="C35" s="26"/>
      <c r="D35" s="26"/>
      <c r="E35" s="26"/>
      <c r="F35" s="26"/>
      <c r="G35" s="27"/>
      <c r="H35" s="4" t="s">
        <v>244</v>
      </c>
      <c r="I35" s="6">
        <f aca="true" t="shared" si="3" ref="I35:Q35">I36+I37</f>
        <v>34181.1</v>
      </c>
      <c r="J35" s="6">
        <f t="shared" si="3"/>
        <v>0</v>
      </c>
      <c r="K35" s="6">
        <f t="shared" si="3"/>
        <v>34181.1</v>
      </c>
      <c r="L35" s="6">
        <f t="shared" si="3"/>
        <v>0</v>
      </c>
      <c r="M35" s="6">
        <f t="shared" si="3"/>
        <v>34181.1</v>
      </c>
      <c r="N35" s="6">
        <f t="shared" si="3"/>
        <v>0</v>
      </c>
      <c r="O35" s="6">
        <f t="shared" si="3"/>
        <v>34181.1</v>
      </c>
      <c r="P35" s="6">
        <f>P36+P37</f>
        <v>-5175.4</v>
      </c>
      <c r="Q35" s="6">
        <f t="shared" si="3"/>
        <v>29005.699999999997</v>
      </c>
      <c r="R35" s="6">
        <f>R36+R37</f>
        <v>200</v>
      </c>
      <c r="S35" s="44">
        <f t="shared" si="1"/>
        <v>29205.699999999997</v>
      </c>
      <c r="U35" s="50"/>
    </row>
    <row r="36" spans="1:21" ht="110.25">
      <c r="A36" s="25" t="s">
        <v>42</v>
      </c>
      <c r="B36" s="26" t="s">
        <v>1</v>
      </c>
      <c r="C36" s="26" t="s">
        <v>41</v>
      </c>
      <c r="D36" s="26" t="s">
        <v>46</v>
      </c>
      <c r="E36" s="26" t="s">
        <v>22</v>
      </c>
      <c r="F36" s="26" t="s">
        <v>5</v>
      </c>
      <c r="G36" s="27" t="s">
        <v>44</v>
      </c>
      <c r="H36" s="22" t="s">
        <v>47</v>
      </c>
      <c r="I36" s="6">
        <v>24820.1</v>
      </c>
      <c r="J36" s="6">
        <v>0</v>
      </c>
      <c r="K36" s="6">
        <v>24820.1</v>
      </c>
      <c r="L36" s="6">
        <v>0</v>
      </c>
      <c r="M36" s="6">
        <f aca="true" t="shared" si="4" ref="M36:M43">K36+L36</f>
        <v>24820.1</v>
      </c>
      <c r="N36" s="6">
        <v>0</v>
      </c>
      <c r="O36" s="6">
        <v>24820.1</v>
      </c>
      <c r="P36" s="6">
        <v>-4293</v>
      </c>
      <c r="Q36" s="6">
        <v>20527.1</v>
      </c>
      <c r="R36" s="6">
        <v>1200</v>
      </c>
      <c r="S36" s="44">
        <f t="shared" si="1"/>
        <v>21727.1</v>
      </c>
      <c r="U36" s="50"/>
    </row>
    <row r="37" spans="1:21" ht="63">
      <c r="A37" s="25" t="s">
        <v>42</v>
      </c>
      <c r="B37" s="26" t="s">
        <v>1</v>
      </c>
      <c r="C37" s="26" t="s">
        <v>41</v>
      </c>
      <c r="D37" s="26" t="s">
        <v>48</v>
      </c>
      <c r="E37" s="26" t="s">
        <v>22</v>
      </c>
      <c r="F37" s="26" t="s">
        <v>5</v>
      </c>
      <c r="G37" s="27" t="s">
        <v>44</v>
      </c>
      <c r="H37" s="22" t="s">
        <v>49</v>
      </c>
      <c r="I37" s="6">
        <v>9361</v>
      </c>
      <c r="J37" s="6">
        <v>0</v>
      </c>
      <c r="K37" s="6">
        <v>9361</v>
      </c>
      <c r="L37" s="6">
        <v>0</v>
      </c>
      <c r="M37" s="6">
        <f t="shared" si="4"/>
        <v>9361</v>
      </c>
      <c r="N37" s="6">
        <v>0</v>
      </c>
      <c r="O37" s="6">
        <v>9361</v>
      </c>
      <c r="P37" s="6">
        <v>-882.4</v>
      </c>
      <c r="Q37" s="6">
        <v>8478.6</v>
      </c>
      <c r="R37" s="6">
        <v>-1000</v>
      </c>
      <c r="S37" s="44">
        <f t="shared" si="1"/>
        <v>7478.6</v>
      </c>
      <c r="U37" s="50"/>
    </row>
    <row r="38" spans="1:21" ht="78.75">
      <c r="A38" s="25" t="s">
        <v>42</v>
      </c>
      <c r="B38" s="26" t="s">
        <v>1</v>
      </c>
      <c r="C38" s="26" t="s">
        <v>41</v>
      </c>
      <c r="D38" s="26" t="s">
        <v>50</v>
      </c>
      <c r="E38" s="26" t="s">
        <v>22</v>
      </c>
      <c r="F38" s="26" t="s">
        <v>5</v>
      </c>
      <c r="G38" s="27" t="s">
        <v>44</v>
      </c>
      <c r="H38" s="22" t="s">
        <v>51</v>
      </c>
      <c r="I38" s="6">
        <v>725</v>
      </c>
      <c r="J38" s="6">
        <v>0</v>
      </c>
      <c r="K38" s="6">
        <v>725</v>
      </c>
      <c r="L38" s="6">
        <v>0</v>
      </c>
      <c r="M38" s="6">
        <f t="shared" si="4"/>
        <v>725</v>
      </c>
      <c r="N38" s="6">
        <v>0</v>
      </c>
      <c r="O38" s="6">
        <v>725</v>
      </c>
      <c r="P38" s="6">
        <v>0</v>
      </c>
      <c r="Q38" s="6">
        <v>725</v>
      </c>
      <c r="R38" s="6">
        <v>0</v>
      </c>
      <c r="S38" s="44">
        <f t="shared" si="1"/>
        <v>725</v>
      </c>
      <c r="U38" s="50"/>
    </row>
    <row r="39" spans="1:21" ht="110.25">
      <c r="A39" s="25" t="s">
        <v>99</v>
      </c>
      <c r="B39" s="26" t="s">
        <v>1</v>
      </c>
      <c r="C39" s="26" t="s">
        <v>41</v>
      </c>
      <c r="D39" s="26" t="s">
        <v>52</v>
      </c>
      <c r="E39" s="26" t="s">
        <v>22</v>
      </c>
      <c r="F39" s="26" t="s">
        <v>5</v>
      </c>
      <c r="G39" s="27" t="s">
        <v>44</v>
      </c>
      <c r="H39" s="29" t="s">
        <v>245</v>
      </c>
      <c r="I39" s="6">
        <f>I40+I41+I42+I43</f>
        <v>65293</v>
      </c>
      <c r="J39" s="6">
        <f>J40+J41+J42+J43</f>
        <v>0</v>
      </c>
      <c r="K39" s="6">
        <f>K40+K41+K42+K43</f>
        <v>65293</v>
      </c>
      <c r="L39" s="6">
        <f>L40+L41+L42+L43</f>
        <v>2114.8</v>
      </c>
      <c r="M39" s="6">
        <f t="shared" si="4"/>
        <v>67407.8</v>
      </c>
      <c r="N39" s="6">
        <v>0</v>
      </c>
      <c r="O39" s="6">
        <f>O40+O41+O42+O43</f>
        <v>67407.8</v>
      </c>
      <c r="P39" s="6">
        <f>P40+P41+P42+P43</f>
        <v>503</v>
      </c>
      <c r="Q39" s="6">
        <f>Q40+Q41+Q42+Q43</f>
        <v>67910.8</v>
      </c>
      <c r="R39" s="6">
        <f>R40+R41+R42+R43</f>
        <v>500</v>
      </c>
      <c r="S39" s="44">
        <f t="shared" si="1"/>
        <v>68410.8</v>
      </c>
      <c r="U39" s="50"/>
    </row>
    <row r="40" spans="1:21" ht="54.75" customHeight="1">
      <c r="A40" s="25" t="s">
        <v>42</v>
      </c>
      <c r="B40" s="26" t="s">
        <v>1</v>
      </c>
      <c r="C40" s="26" t="s">
        <v>41</v>
      </c>
      <c r="D40" s="26" t="s">
        <v>52</v>
      </c>
      <c r="E40" s="26" t="s">
        <v>22</v>
      </c>
      <c r="F40" s="26" t="s">
        <v>53</v>
      </c>
      <c r="G40" s="27" t="s">
        <v>44</v>
      </c>
      <c r="H40" s="22" t="s">
        <v>54</v>
      </c>
      <c r="I40" s="6">
        <v>50198</v>
      </c>
      <c r="J40" s="6">
        <v>0</v>
      </c>
      <c r="K40" s="6">
        <v>50198</v>
      </c>
      <c r="L40" s="6">
        <v>0</v>
      </c>
      <c r="M40" s="6">
        <f t="shared" si="4"/>
        <v>50198</v>
      </c>
      <c r="N40" s="6">
        <v>0</v>
      </c>
      <c r="O40" s="6">
        <v>50198</v>
      </c>
      <c r="P40" s="6">
        <v>3500</v>
      </c>
      <c r="Q40" s="6">
        <v>53698</v>
      </c>
      <c r="R40" s="6">
        <v>500</v>
      </c>
      <c r="S40" s="44">
        <f t="shared" si="1"/>
        <v>54198</v>
      </c>
      <c r="U40" s="50"/>
    </row>
    <row r="41" spans="1:21" ht="55.5" customHeight="1">
      <c r="A41" s="25" t="s">
        <v>55</v>
      </c>
      <c r="B41" s="26" t="s">
        <v>1</v>
      </c>
      <c r="C41" s="26" t="s">
        <v>41</v>
      </c>
      <c r="D41" s="26" t="s">
        <v>52</v>
      </c>
      <c r="E41" s="26" t="s">
        <v>22</v>
      </c>
      <c r="F41" s="26" t="s">
        <v>56</v>
      </c>
      <c r="G41" s="27" t="s">
        <v>44</v>
      </c>
      <c r="H41" s="22" t="s">
        <v>57</v>
      </c>
      <c r="I41" s="6">
        <v>7757</v>
      </c>
      <c r="J41" s="6">
        <v>0</v>
      </c>
      <c r="K41" s="6">
        <v>7757</v>
      </c>
      <c r="L41" s="6">
        <v>0</v>
      </c>
      <c r="M41" s="6">
        <f t="shared" si="4"/>
        <v>7757</v>
      </c>
      <c r="N41" s="6">
        <v>0</v>
      </c>
      <c r="O41" s="6">
        <v>7757</v>
      </c>
      <c r="P41" s="6">
        <v>-1357</v>
      </c>
      <c r="Q41" s="6">
        <v>6400</v>
      </c>
      <c r="R41" s="6"/>
      <c r="S41" s="44">
        <f t="shared" si="1"/>
        <v>6400</v>
      </c>
      <c r="U41" s="50"/>
    </row>
    <row r="42" spans="1:21" ht="65.25" customHeight="1">
      <c r="A42" s="25" t="s">
        <v>42</v>
      </c>
      <c r="B42" s="26" t="s">
        <v>1</v>
      </c>
      <c r="C42" s="26" t="s">
        <v>41</v>
      </c>
      <c r="D42" s="26" t="s">
        <v>52</v>
      </c>
      <c r="E42" s="26" t="s">
        <v>22</v>
      </c>
      <c r="F42" s="26" t="s">
        <v>58</v>
      </c>
      <c r="G42" s="27" t="s">
        <v>44</v>
      </c>
      <c r="H42" s="22" t="s">
        <v>59</v>
      </c>
      <c r="I42" s="6">
        <v>1035</v>
      </c>
      <c r="J42" s="6"/>
      <c r="K42" s="6">
        <v>1035</v>
      </c>
      <c r="L42" s="6"/>
      <c r="M42" s="6">
        <f t="shared" si="4"/>
        <v>1035</v>
      </c>
      <c r="N42" s="6"/>
      <c r="O42" s="6">
        <v>1035</v>
      </c>
      <c r="P42" s="6">
        <v>60</v>
      </c>
      <c r="Q42" s="6">
        <v>1095</v>
      </c>
      <c r="R42" s="6"/>
      <c r="S42" s="44">
        <f t="shared" si="1"/>
        <v>1095</v>
      </c>
      <c r="U42" s="50"/>
    </row>
    <row r="43" spans="1:21" ht="63.75" customHeight="1">
      <c r="A43" s="25" t="s">
        <v>42</v>
      </c>
      <c r="B43" s="26" t="s">
        <v>1</v>
      </c>
      <c r="C43" s="26" t="s">
        <v>41</v>
      </c>
      <c r="D43" s="26" t="s">
        <v>52</v>
      </c>
      <c r="E43" s="26" t="s">
        <v>22</v>
      </c>
      <c r="F43" s="26" t="s">
        <v>60</v>
      </c>
      <c r="G43" s="27" t="s">
        <v>44</v>
      </c>
      <c r="H43" s="22" t="s">
        <v>61</v>
      </c>
      <c r="I43" s="6">
        <v>6303</v>
      </c>
      <c r="J43" s="6">
        <v>0</v>
      </c>
      <c r="K43" s="6">
        <v>6303</v>
      </c>
      <c r="L43" s="6">
        <v>2114.8</v>
      </c>
      <c r="M43" s="6">
        <f t="shared" si="4"/>
        <v>8417.8</v>
      </c>
      <c r="N43" s="6">
        <v>0</v>
      </c>
      <c r="O43" s="6">
        <v>8417.8</v>
      </c>
      <c r="P43" s="6">
        <v>-1700</v>
      </c>
      <c r="Q43" s="6">
        <v>6717.8</v>
      </c>
      <c r="R43" s="6"/>
      <c r="S43" s="44">
        <f t="shared" si="1"/>
        <v>6717.8</v>
      </c>
      <c r="U43" s="50"/>
    </row>
    <row r="44" spans="1:37" s="24" customFormat="1" ht="27.75" customHeight="1">
      <c r="A44" s="25" t="s">
        <v>99</v>
      </c>
      <c r="B44" s="26" t="s">
        <v>1</v>
      </c>
      <c r="C44" s="26" t="s">
        <v>62</v>
      </c>
      <c r="D44" s="26" t="s">
        <v>218</v>
      </c>
      <c r="E44" s="26" t="s">
        <v>219</v>
      </c>
      <c r="F44" s="26" t="s">
        <v>5</v>
      </c>
      <c r="G44" s="27" t="s">
        <v>99</v>
      </c>
      <c r="H44" s="3" t="s">
        <v>236</v>
      </c>
      <c r="I44" s="6">
        <v>3883</v>
      </c>
      <c r="J44" s="6">
        <v>0</v>
      </c>
      <c r="K44" s="6">
        <v>3883</v>
      </c>
      <c r="L44" s="6">
        <v>0</v>
      </c>
      <c r="M44" s="6">
        <v>3883</v>
      </c>
      <c r="N44" s="6">
        <v>0</v>
      </c>
      <c r="O44" s="6">
        <f>O45</f>
        <v>3883</v>
      </c>
      <c r="P44" s="6">
        <f>P45</f>
        <v>0</v>
      </c>
      <c r="Q44" s="6">
        <f>Q45</f>
        <v>3883</v>
      </c>
      <c r="R44" s="6">
        <f>R45</f>
        <v>0</v>
      </c>
      <c r="S44" s="44">
        <f t="shared" si="1"/>
        <v>3883</v>
      </c>
      <c r="T44" s="23"/>
      <c r="U44" s="50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</row>
    <row r="45" spans="1:21" ht="33.75" customHeight="1">
      <c r="A45" s="25" t="s">
        <v>63</v>
      </c>
      <c r="B45" s="26" t="s">
        <v>1</v>
      </c>
      <c r="C45" s="26" t="s">
        <v>62</v>
      </c>
      <c r="D45" s="26" t="s">
        <v>64</v>
      </c>
      <c r="E45" s="26" t="s">
        <v>2</v>
      </c>
      <c r="F45" s="26" t="s">
        <v>5</v>
      </c>
      <c r="G45" s="27" t="s">
        <v>44</v>
      </c>
      <c r="H45" s="22" t="s">
        <v>65</v>
      </c>
      <c r="I45" s="6">
        <v>3883</v>
      </c>
      <c r="J45" s="6">
        <v>0</v>
      </c>
      <c r="K45" s="6">
        <v>3883</v>
      </c>
      <c r="L45" s="6">
        <v>0</v>
      </c>
      <c r="M45" s="6">
        <v>3883</v>
      </c>
      <c r="N45" s="6">
        <v>0</v>
      </c>
      <c r="O45" s="6">
        <v>3883</v>
      </c>
      <c r="P45" s="6">
        <v>0</v>
      </c>
      <c r="Q45" s="6">
        <v>3883</v>
      </c>
      <c r="R45" s="6">
        <v>0</v>
      </c>
      <c r="S45" s="44">
        <f t="shared" si="1"/>
        <v>3883</v>
      </c>
      <c r="U45" s="50"/>
    </row>
    <row r="46" spans="1:37" s="24" customFormat="1" ht="36" customHeight="1">
      <c r="A46" s="25" t="s">
        <v>99</v>
      </c>
      <c r="B46" s="26" t="s">
        <v>1</v>
      </c>
      <c r="C46" s="26" t="s">
        <v>66</v>
      </c>
      <c r="D46" s="26" t="s">
        <v>218</v>
      </c>
      <c r="E46" s="26" t="s">
        <v>219</v>
      </c>
      <c r="F46" s="26" t="s">
        <v>5</v>
      </c>
      <c r="G46" s="27" t="s">
        <v>99</v>
      </c>
      <c r="H46" s="3" t="s">
        <v>237</v>
      </c>
      <c r="I46" s="6">
        <v>113369.63</v>
      </c>
      <c r="J46" s="6">
        <v>5.3</v>
      </c>
      <c r="K46" s="6">
        <v>113374.93</v>
      </c>
      <c r="L46" s="6">
        <f>L49+L53</f>
        <v>35292.32</v>
      </c>
      <c r="M46" s="6">
        <f>K46+L46</f>
        <v>148667.25</v>
      </c>
      <c r="N46" s="6">
        <f>N49+N53</f>
        <v>3939.0399999999995</v>
      </c>
      <c r="O46" s="6">
        <f>O49+O53</f>
        <v>128176.79</v>
      </c>
      <c r="P46" s="6">
        <f>P49+P53</f>
        <v>3181.22</v>
      </c>
      <c r="Q46" s="6">
        <f>Q49+Q53</f>
        <v>131358.01</v>
      </c>
      <c r="R46" s="6">
        <f>R47+R48+R49+R53</f>
        <v>-12276.548</v>
      </c>
      <c r="S46" s="44">
        <f t="shared" si="1"/>
        <v>119081.46200000001</v>
      </c>
      <c r="T46" s="23"/>
      <c r="U46" s="50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</row>
    <row r="47" spans="1:37" s="24" customFormat="1" ht="117.75" customHeight="1">
      <c r="A47" s="25" t="s">
        <v>67</v>
      </c>
      <c r="B47" s="26" t="s">
        <v>1</v>
      </c>
      <c r="C47" s="26" t="s">
        <v>66</v>
      </c>
      <c r="D47" s="26" t="s">
        <v>68</v>
      </c>
      <c r="E47" s="26" t="s">
        <v>22</v>
      </c>
      <c r="F47" s="26" t="s">
        <v>53</v>
      </c>
      <c r="G47" s="27" t="s">
        <v>70</v>
      </c>
      <c r="H47" s="36" t="s">
        <v>298</v>
      </c>
      <c r="I47" s="6"/>
      <c r="J47" s="6"/>
      <c r="K47" s="6"/>
      <c r="L47" s="6"/>
      <c r="M47" s="6"/>
      <c r="N47" s="6"/>
      <c r="O47" s="6"/>
      <c r="P47" s="6"/>
      <c r="Q47" s="6"/>
      <c r="R47" s="6">
        <v>537.9</v>
      </c>
      <c r="S47" s="44">
        <f t="shared" si="1"/>
        <v>537.9</v>
      </c>
      <c r="T47" s="23"/>
      <c r="U47" s="50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</row>
    <row r="48" spans="1:37" s="24" customFormat="1" ht="84" customHeight="1">
      <c r="A48" s="25" t="s">
        <v>99</v>
      </c>
      <c r="B48" s="26" t="s">
        <v>1</v>
      </c>
      <c r="C48" s="26" t="s">
        <v>66</v>
      </c>
      <c r="D48" s="26" t="s">
        <v>68</v>
      </c>
      <c r="E48" s="26" t="s">
        <v>22</v>
      </c>
      <c r="F48" s="26" t="s">
        <v>56</v>
      </c>
      <c r="G48" s="27" t="s">
        <v>70</v>
      </c>
      <c r="H48" s="22" t="s">
        <v>299</v>
      </c>
      <c r="I48" s="6"/>
      <c r="J48" s="6"/>
      <c r="K48" s="6"/>
      <c r="L48" s="6"/>
      <c r="M48" s="6"/>
      <c r="N48" s="6"/>
      <c r="O48" s="6"/>
      <c r="P48" s="6"/>
      <c r="Q48" s="6"/>
      <c r="R48" s="6">
        <v>2151.8</v>
      </c>
      <c r="S48" s="44">
        <f t="shared" si="1"/>
        <v>2151.8</v>
      </c>
      <c r="T48" s="23"/>
      <c r="U48" s="50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</row>
    <row r="49" spans="1:37" s="24" customFormat="1" ht="69.75" customHeight="1">
      <c r="A49" s="25" t="s">
        <v>99</v>
      </c>
      <c r="B49" s="26" t="s">
        <v>1</v>
      </c>
      <c r="C49" s="26" t="s">
        <v>66</v>
      </c>
      <c r="D49" s="26" t="s">
        <v>68</v>
      </c>
      <c r="E49" s="26" t="s">
        <v>22</v>
      </c>
      <c r="F49" s="26" t="s">
        <v>69</v>
      </c>
      <c r="G49" s="27" t="s">
        <v>70</v>
      </c>
      <c r="H49" s="22" t="s">
        <v>198</v>
      </c>
      <c r="I49" s="6">
        <f>I50+I52</f>
        <v>9048.9</v>
      </c>
      <c r="J49" s="6">
        <f>J50+J52</f>
        <v>0</v>
      </c>
      <c r="K49" s="6">
        <f aca="true" t="shared" si="5" ref="K49:R49">K50+K51+K52</f>
        <v>9048.9</v>
      </c>
      <c r="L49" s="6">
        <f t="shared" si="5"/>
        <v>2997.7999999999993</v>
      </c>
      <c r="M49" s="6">
        <f t="shared" si="5"/>
        <v>12046.699999999999</v>
      </c>
      <c r="N49" s="6">
        <f t="shared" si="5"/>
        <v>-70.78</v>
      </c>
      <c r="O49" s="6">
        <f t="shared" si="5"/>
        <v>10175.92</v>
      </c>
      <c r="P49" s="6">
        <f t="shared" si="5"/>
        <v>13.44</v>
      </c>
      <c r="Q49" s="6">
        <f t="shared" si="5"/>
        <v>10189.36</v>
      </c>
      <c r="R49" s="6">
        <f t="shared" si="5"/>
        <v>-822.03</v>
      </c>
      <c r="S49" s="44">
        <f t="shared" si="1"/>
        <v>9367.33</v>
      </c>
      <c r="T49" s="23"/>
      <c r="U49" s="50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</row>
    <row r="50" spans="1:21" ht="31.5" hidden="1">
      <c r="A50" s="25" t="s">
        <v>67</v>
      </c>
      <c r="B50" s="26" t="s">
        <v>1</v>
      </c>
      <c r="C50" s="26" t="s">
        <v>66</v>
      </c>
      <c r="D50" s="26" t="s">
        <v>68</v>
      </c>
      <c r="E50" s="26" t="s">
        <v>22</v>
      </c>
      <c r="F50" s="26" t="s">
        <v>69</v>
      </c>
      <c r="G50" s="27" t="s">
        <v>70</v>
      </c>
      <c r="H50" s="28" t="s">
        <v>200</v>
      </c>
      <c r="I50" s="6">
        <v>7743.7</v>
      </c>
      <c r="J50" s="6">
        <v>0</v>
      </c>
      <c r="K50" s="6">
        <v>7743.7</v>
      </c>
      <c r="L50" s="6">
        <v>-7743.7</v>
      </c>
      <c r="M50" s="6">
        <f>K50+L50</f>
        <v>0</v>
      </c>
      <c r="N50" s="6">
        <v>0</v>
      </c>
      <c r="O50" s="6">
        <f>M50+N50</f>
        <v>0</v>
      </c>
      <c r="P50" s="6">
        <v>0</v>
      </c>
      <c r="Q50" s="6">
        <f>O50+P50</f>
        <v>0</v>
      </c>
      <c r="R50" s="6">
        <v>0</v>
      </c>
      <c r="S50" s="44">
        <f t="shared" si="1"/>
        <v>0</v>
      </c>
      <c r="U50" s="50"/>
    </row>
    <row r="51" spans="1:21" ht="47.25">
      <c r="A51" s="25" t="s">
        <v>261</v>
      </c>
      <c r="B51" s="26" t="s">
        <v>1</v>
      </c>
      <c r="C51" s="26" t="s">
        <v>66</v>
      </c>
      <c r="D51" s="26" t="s">
        <v>68</v>
      </c>
      <c r="E51" s="26" t="s">
        <v>22</v>
      </c>
      <c r="F51" s="26" t="s">
        <v>69</v>
      </c>
      <c r="G51" s="27" t="s">
        <v>70</v>
      </c>
      <c r="H51" s="28" t="s">
        <v>262</v>
      </c>
      <c r="I51" s="6"/>
      <c r="J51" s="6"/>
      <c r="K51" s="6"/>
      <c r="L51" s="6">
        <f>10490.4+11.9</f>
        <v>10502.3</v>
      </c>
      <c r="M51" s="6">
        <f>K51+L51</f>
        <v>10502.3</v>
      </c>
      <c r="N51" s="6">
        <f>2.2-94.5</f>
        <v>-92.3</v>
      </c>
      <c r="O51" s="6">
        <v>8610</v>
      </c>
      <c r="P51" s="6"/>
      <c r="Q51" s="6">
        <v>8610</v>
      </c>
      <c r="R51" s="6">
        <v>-822.03</v>
      </c>
      <c r="S51" s="44">
        <f t="shared" si="1"/>
        <v>7787.97</v>
      </c>
      <c r="U51" s="50"/>
    </row>
    <row r="52" spans="1:21" ht="33.75" customHeight="1">
      <c r="A52" s="25" t="s">
        <v>71</v>
      </c>
      <c r="B52" s="26" t="s">
        <v>1</v>
      </c>
      <c r="C52" s="26" t="s">
        <v>66</v>
      </c>
      <c r="D52" s="26" t="s">
        <v>68</v>
      </c>
      <c r="E52" s="26" t="s">
        <v>22</v>
      </c>
      <c r="F52" s="26" t="s">
        <v>69</v>
      </c>
      <c r="G52" s="27" t="s">
        <v>70</v>
      </c>
      <c r="H52" s="28" t="s">
        <v>287</v>
      </c>
      <c r="I52" s="6">
        <v>1305.2</v>
      </c>
      <c r="J52" s="6">
        <v>0</v>
      </c>
      <c r="K52" s="6">
        <v>1305.2</v>
      </c>
      <c r="L52" s="6">
        <v>239.2</v>
      </c>
      <c r="M52" s="6">
        <f>K52+L52</f>
        <v>1544.4</v>
      </c>
      <c r="N52" s="6">
        <f>15.21+6.31</f>
        <v>21.52</v>
      </c>
      <c r="O52" s="6">
        <v>1565.92</v>
      </c>
      <c r="P52" s="6">
        <v>13.44</v>
      </c>
      <c r="Q52" s="6">
        <v>1579.36</v>
      </c>
      <c r="R52" s="6"/>
      <c r="S52" s="44">
        <f t="shared" si="1"/>
        <v>1579.36</v>
      </c>
      <c r="U52" s="50"/>
    </row>
    <row r="53" spans="1:21" ht="48" customHeight="1">
      <c r="A53" s="25" t="s">
        <v>99</v>
      </c>
      <c r="B53" s="26" t="s">
        <v>1</v>
      </c>
      <c r="C53" s="26" t="s">
        <v>66</v>
      </c>
      <c r="D53" s="26" t="s">
        <v>68</v>
      </c>
      <c r="E53" s="26" t="s">
        <v>22</v>
      </c>
      <c r="F53" s="26" t="s">
        <v>72</v>
      </c>
      <c r="G53" s="27" t="s">
        <v>70</v>
      </c>
      <c r="H53" s="22" t="s">
        <v>199</v>
      </c>
      <c r="I53" s="6">
        <f aca="true" t="shared" si="6" ref="I53:R53">SUM(I54:I56)</f>
        <v>81999.43</v>
      </c>
      <c r="J53" s="6">
        <f t="shared" si="6"/>
        <v>-302.9</v>
      </c>
      <c r="K53" s="6">
        <f t="shared" si="6"/>
        <v>81696.53</v>
      </c>
      <c r="L53" s="6">
        <f t="shared" si="6"/>
        <v>32294.52</v>
      </c>
      <c r="M53" s="6">
        <f t="shared" si="6"/>
        <v>113991.04999999999</v>
      </c>
      <c r="N53" s="6">
        <f t="shared" si="6"/>
        <v>4009.8199999999997</v>
      </c>
      <c r="O53" s="6">
        <f t="shared" si="6"/>
        <v>118000.87</v>
      </c>
      <c r="P53" s="6">
        <f t="shared" si="6"/>
        <v>3167.7799999999997</v>
      </c>
      <c r="Q53" s="6">
        <f t="shared" si="6"/>
        <v>121168.65</v>
      </c>
      <c r="R53" s="6">
        <f t="shared" si="6"/>
        <v>-14144.218</v>
      </c>
      <c r="S53" s="44">
        <f t="shared" si="1"/>
        <v>107024.432</v>
      </c>
      <c r="U53" s="50"/>
    </row>
    <row r="54" spans="1:21" ht="47.25">
      <c r="A54" s="25" t="s">
        <v>261</v>
      </c>
      <c r="B54" s="26" t="s">
        <v>1</v>
      </c>
      <c r="C54" s="26" t="s">
        <v>66</v>
      </c>
      <c r="D54" s="26" t="s">
        <v>68</v>
      </c>
      <c r="E54" s="26" t="s">
        <v>22</v>
      </c>
      <c r="F54" s="26" t="s">
        <v>72</v>
      </c>
      <c r="G54" s="27" t="s">
        <v>70</v>
      </c>
      <c r="H54" s="28" t="s">
        <v>262</v>
      </c>
      <c r="I54" s="6"/>
      <c r="J54" s="6"/>
      <c r="K54" s="6"/>
      <c r="L54" s="6">
        <v>31553.37</v>
      </c>
      <c r="M54" s="6">
        <f aca="true" t="shared" si="7" ref="M54:M60">K54+L54</f>
        <v>31553.37</v>
      </c>
      <c r="N54" s="6">
        <f>18+2571.68+254+1092.85</f>
        <v>3936.5299999999997</v>
      </c>
      <c r="O54" s="6">
        <v>35489.9</v>
      </c>
      <c r="P54" s="6">
        <v>5607.12</v>
      </c>
      <c r="Q54" s="6">
        <v>41097.02</v>
      </c>
      <c r="R54" s="6">
        <v>-4842.16</v>
      </c>
      <c r="S54" s="44">
        <f t="shared" si="1"/>
        <v>36254.86</v>
      </c>
      <c r="T54" s="49"/>
      <c r="U54" s="50"/>
    </row>
    <row r="55" spans="1:21" ht="31.5">
      <c r="A55" s="25" t="s">
        <v>71</v>
      </c>
      <c r="B55" s="26" t="s">
        <v>1</v>
      </c>
      <c r="C55" s="26" t="s">
        <v>66</v>
      </c>
      <c r="D55" s="26" t="s">
        <v>68</v>
      </c>
      <c r="E55" s="26" t="s">
        <v>22</v>
      </c>
      <c r="F55" s="26" t="s">
        <v>72</v>
      </c>
      <c r="G55" s="27" t="s">
        <v>70</v>
      </c>
      <c r="H55" s="28" t="s">
        <v>287</v>
      </c>
      <c r="I55" s="6">
        <v>74059.43</v>
      </c>
      <c r="J55" s="6">
        <v>-302.9</v>
      </c>
      <c r="K55" s="6">
        <v>73756.53</v>
      </c>
      <c r="L55" s="6">
        <v>741.15</v>
      </c>
      <c r="M55" s="6">
        <f t="shared" si="7"/>
        <v>74497.68</v>
      </c>
      <c r="N55" s="6">
        <v>73.29</v>
      </c>
      <c r="O55" s="6">
        <v>74570.97</v>
      </c>
      <c r="P55" s="6">
        <v>-2439.34</v>
      </c>
      <c r="Q55" s="6">
        <v>72131.63</v>
      </c>
      <c r="R55" s="6">
        <v>-8262.058</v>
      </c>
      <c r="S55" s="44">
        <f t="shared" si="1"/>
        <v>63869.572</v>
      </c>
      <c r="T55" s="49"/>
      <c r="U55" s="50"/>
    </row>
    <row r="56" spans="1:21" ht="31.5">
      <c r="A56" s="25" t="s">
        <v>42</v>
      </c>
      <c r="B56" s="26" t="s">
        <v>1</v>
      </c>
      <c r="C56" s="26" t="s">
        <v>66</v>
      </c>
      <c r="D56" s="26" t="s">
        <v>68</v>
      </c>
      <c r="E56" s="26" t="s">
        <v>22</v>
      </c>
      <c r="F56" s="26" t="s">
        <v>72</v>
      </c>
      <c r="G56" s="27" t="s">
        <v>70</v>
      </c>
      <c r="H56" s="29" t="s">
        <v>201</v>
      </c>
      <c r="I56" s="6">
        <v>7940</v>
      </c>
      <c r="J56" s="6">
        <v>0</v>
      </c>
      <c r="K56" s="6">
        <v>7940</v>
      </c>
      <c r="L56" s="6"/>
      <c r="M56" s="6">
        <f t="shared" si="7"/>
        <v>7940</v>
      </c>
      <c r="N56" s="6"/>
      <c r="O56" s="6">
        <v>7940</v>
      </c>
      <c r="P56" s="6"/>
      <c r="Q56" s="6">
        <v>7940</v>
      </c>
      <c r="R56" s="6">
        <v>-1040</v>
      </c>
      <c r="S56" s="44">
        <f t="shared" si="1"/>
        <v>6900</v>
      </c>
      <c r="T56" s="49"/>
      <c r="U56" s="50"/>
    </row>
    <row r="57" spans="1:37" s="24" customFormat="1" ht="31.5">
      <c r="A57" s="25" t="s">
        <v>99</v>
      </c>
      <c r="B57" s="26" t="s">
        <v>1</v>
      </c>
      <c r="C57" s="26" t="s">
        <v>73</v>
      </c>
      <c r="D57" s="26" t="s">
        <v>218</v>
      </c>
      <c r="E57" s="26" t="s">
        <v>219</v>
      </c>
      <c r="F57" s="26" t="s">
        <v>5</v>
      </c>
      <c r="G57" s="27" t="s">
        <v>99</v>
      </c>
      <c r="H57" s="3" t="s">
        <v>238</v>
      </c>
      <c r="I57" s="6">
        <v>22389</v>
      </c>
      <c r="J57" s="6">
        <v>9036.95</v>
      </c>
      <c r="K57" s="6">
        <v>31425.95</v>
      </c>
      <c r="L57" s="6">
        <f>L59+L60</f>
        <v>0</v>
      </c>
      <c r="M57" s="6">
        <f t="shared" si="7"/>
        <v>31425.95</v>
      </c>
      <c r="N57" s="6">
        <f>N59+N60</f>
        <v>0</v>
      </c>
      <c r="O57" s="6">
        <f>O59+O60</f>
        <v>31425.95</v>
      </c>
      <c r="P57" s="6">
        <f>P59+P60</f>
        <v>-2740.3</v>
      </c>
      <c r="Q57" s="6">
        <f>Q59+Q60</f>
        <v>28685.65</v>
      </c>
      <c r="R57" s="6">
        <f>R58+R59+R60</f>
        <v>19810.16</v>
      </c>
      <c r="S57" s="44">
        <f t="shared" si="1"/>
        <v>48495.81</v>
      </c>
      <c r="T57" s="23"/>
      <c r="U57" s="50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</row>
    <row r="58" spans="1:37" s="24" customFormat="1" ht="31.5">
      <c r="A58" s="25" t="s">
        <v>55</v>
      </c>
      <c r="B58" s="26" t="s">
        <v>1</v>
      </c>
      <c r="C58" s="26" t="s">
        <v>73</v>
      </c>
      <c r="D58" s="26" t="s">
        <v>43</v>
      </c>
      <c r="E58" s="26" t="s">
        <v>22</v>
      </c>
      <c r="F58" s="26" t="s">
        <v>5</v>
      </c>
      <c r="G58" s="27" t="s">
        <v>75</v>
      </c>
      <c r="H58" s="3" t="s">
        <v>301</v>
      </c>
      <c r="I58" s="6"/>
      <c r="J58" s="6"/>
      <c r="K58" s="6"/>
      <c r="L58" s="6"/>
      <c r="M58" s="6"/>
      <c r="N58" s="6"/>
      <c r="O58" s="6"/>
      <c r="P58" s="6"/>
      <c r="Q58" s="6"/>
      <c r="R58" s="6">
        <v>489</v>
      </c>
      <c r="S58" s="44">
        <f t="shared" si="1"/>
        <v>489</v>
      </c>
      <c r="T58" s="23"/>
      <c r="U58" s="50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</row>
    <row r="59" spans="1:21" ht="128.25" customHeight="1">
      <c r="A59" s="25" t="s">
        <v>42</v>
      </c>
      <c r="B59" s="26" t="s">
        <v>1</v>
      </c>
      <c r="C59" s="26" t="s">
        <v>73</v>
      </c>
      <c r="D59" s="26" t="s">
        <v>74</v>
      </c>
      <c r="E59" s="26" t="s">
        <v>22</v>
      </c>
      <c r="F59" s="26" t="s">
        <v>5</v>
      </c>
      <c r="G59" s="27" t="s">
        <v>75</v>
      </c>
      <c r="H59" s="22" t="s">
        <v>76</v>
      </c>
      <c r="I59" s="6">
        <v>21625</v>
      </c>
      <c r="J59" s="6">
        <v>9036.95</v>
      </c>
      <c r="K59" s="6">
        <v>30661.95</v>
      </c>
      <c r="L59" s="6">
        <v>0</v>
      </c>
      <c r="M59" s="6">
        <f t="shared" si="7"/>
        <v>30661.95</v>
      </c>
      <c r="N59" s="6">
        <v>0</v>
      </c>
      <c r="O59" s="6">
        <v>30661.95</v>
      </c>
      <c r="P59" s="6">
        <v>-2495.3</v>
      </c>
      <c r="Q59" s="6">
        <v>28166.65</v>
      </c>
      <c r="R59" s="6">
        <f>18233.76+967.4</f>
        <v>19201.16</v>
      </c>
      <c r="S59" s="44">
        <f t="shared" si="1"/>
        <v>47367.81</v>
      </c>
      <c r="U59" s="50"/>
    </row>
    <row r="60" spans="1:21" ht="63">
      <c r="A60" s="25" t="s">
        <v>42</v>
      </c>
      <c r="B60" s="26" t="s">
        <v>1</v>
      </c>
      <c r="C60" s="26" t="s">
        <v>73</v>
      </c>
      <c r="D60" s="26" t="s">
        <v>24</v>
      </c>
      <c r="E60" s="26" t="s">
        <v>22</v>
      </c>
      <c r="F60" s="26" t="s">
        <v>5</v>
      </c>
      <c r="G60" s="27" t="s">
        <v>77</v>
      </c>
      <c r="H60" s="22" t="s">
        <v>78</v>
      </c>
      <c r="I60" s="6">
        <v>764</v>
      </c>
      <c r="J60" s="6">
        <v>0</v>
      </c>
      <c r="K60" s="6">
        <v>764</v>
      </c>
      <c r="L60" s="6">
        <v>0</v>
      </c>
      <c r="M60" s="6">
        <f t="shared" si="7"/>
        <v>764</v>
      </c>
      <c r="N60" s="6">
        <v>0</v>
      </c>
      <c r="O60" s="6">
        <v>764</v>
      </c>
      <c r="P60" s="6">
        <v>-245</v>
      </c>
      <c r="Q60" s="6">
        <v>519</v>
      </c>
      <c r="R60" s="6">
        <v>120</v>
      </c>
      <c r="S60" s="44">
        <f t="shared" si="1"/>
        <v>639</v>
      </c>
      <c r="U60" s="50"/>
    </row>
    <row r="61" spans="1:37" s="24" customFormat="1" ht="15.75">
      <c r="A61" s="25" t="s">
        <v>99</v>
      </c>
      <c r="B61" s="26" t="s">
        <v>1</v>
      </c>
      <c r="C61" s="26" t="s">
        <v>79</v>
      </c>
      <c r="D61" s="26" t="s">
        <v>218</v>
      </c>
      <c r="E61" s="26" t="s">
        <v>219</v>
      </c>
      <c r="F61" s="26" t="s">
        <v>5</v>
      </c>
      <c r="G61" s="27" t="s">
        <v>99</v>
      </c>
      <c r="H61" s="3" t="s">
        <v>239</v>
      </c>
      <c r="I61" s="6">
        <v>14577</v>
      </c>
      <c r="J61" s="6">
        <v>0</v>
      </c>
      <c r="K61" s="6">
        <v>14577</v>
      </c>
      <c r="L61" s="6">
        <v>0</v>
      </c>
      <c r="M61" s="6">
        <v>14577</v>
      </c>
      <c r="N61" s="6">
        <v>0</v>
      </c>
      <c r="O61" s="6">
        <f>SUM(O62:O70)</f>
        <v>14577</v>
      </c>
      <c r="P61" s="6">
        <f>SUM(P62:P70)</f>
        <v>1500.7</v>
      </c>
      <c r="Q61" s="6">
        <f>SUM(Q62:Q70)</f>
        <v>16077.699999999997</v>
      </c>
      <c r="R61" s="6">
        <f>SUM(R62:R70)</f>
        <v>0</v>
      </c>
      <c r="S61" s="44">
        <f t="shared" si="1"/>
        <v>16077.699999999997</v>
      </c>
      <c r="T61" s="23"/>
      <c r="U61" s="50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</row>
    <row r="62" spans="1:21" ht="94.5">
      <c r="A62" s="25" t="s">
        <v>3</v>
      </c>
      <c r="B62" s="26" t="s">
        <v>1</v>
      </c>
      <c r="C62" s="26" t="s">
        <v>79</v>
      </c>
      <c r="D62" s="26" t="s">
        <v>27</v>
      </c>
      <c r="E62" s="26" t="s">
        <v>2</v>
      </c>
      <c r="F62" s="26" t="s">
        <v>5</v>
      </c>
      <c r="G62" s="27" t="s">
        <v>80</v>
      </c>
      <c r="H62" s="22" t="s">
        <v>81</v>
      </c>
      <c r="I62" s="6">
        <v>350</v>
      </c>
      <c r="J62" s="6">
        <v>0</v>
      </c>
      <c r="K62" s="6">
        <v>350</v>
      </c>
      <c r="L62" s="6">
        <v>0</v>
      </c>
      <c r="M62" s="6">
        <v>350</v>
      </c>
      <c r="N62" s="6">
        <v>0</v>
      </c>
      <c r="O62" s="6">
        <v>350</v>
      </c>
      <c r="P62" s="6">
        <v>0</v>
      </c>
      <c r="Q62" s="6">
        <v>350</v>
      </c>
      <c r="R62" s="6">
        <v>0</v>
      </c>
      <c r="S62" s="44">
        <f t="shared" si="1"/>
        <v>350</v>
      </c>
      <c r="U62" s="50"/>
    </row>
    <row r="63" spans="1:21" ht="78.75">
      <c r="A63" s="25" t="s">
        <v>3</v>
      </c>
      <c r="B63" s="26" t="s">
        <v>1</v>
      </c>
      <c r="C63" s="26" t="s">
        <v>79</v>
      </c>
      <c r="D63" s="26" t="s">
        <v>82</v>
      </c>
      <c r="E63" s="26" t="s">
        <v>2</v>
      </c>
      <c r="F63" s="26" t="s">
        <v>5</v>
      </c>
      <c r="G63" s="27" t="s">
        <v>80</v>
      </c>
      <c r="H63" s="22" t="s">
        <v>83</v>
      </c>
      <c r="I63" s="6">
        <v>105</v>
      </c>
      <c r="J63" s="6">
        <v>0</v>
      </c>
      <c r="K63" s="6">
        <v>105</v>
      </c>
      <c r="L63" s="6">
        <v>0</v>
      </c>
      <c r="M63" s="6">
        <v>105</v>
      </c>
      <c r="N63" s="6">
        <v>0</v>
      </c>
      <c r="O63" s="6">
        <v>105</v>
      </c>
      <c r="P63" s="6">
        <v>-67.5</v>
      </c>
      <c r="Q63" s="6">
        <v>37.5</v>
      </c>
      <c r="R63" s="6"/>
      <c r="S63" s="44">
        <f t="shared" si="1"/>
        <v>37.5</v>
      </c>
      <c r="U63" s="50"/>
    </row>
    <row r="64" spans="1:21" ht="78.75">
      <c r="A64" s="25" t="s">
        <v>3</v>
      </c>
      <c r="B64" s="26" t="s">
        <v>1</v>
      </c>
      <c r="C64" s="26" t="s">
        <v>79</v>
      </c>
      <c r="D64" s="26" t="s">
        <v>84</v>
      </c>
      <c r="E64" s="26" t="s">
        <v>2</v>
      </c>
      <c r="F64" s="26" t="s">
        <v>5</v>
      </c>
      <c r="G64" s="27" t="s">
        <v>80</v>
      </c>
      <c r="H64" s="22" t="s">
        <v>85</v>
      </c>
      <c r="I64" s="6">
        <v>350</v>
      </c>
      <c r="J64" s="6">
        <v>0</v>
      </c>
      <c r="K64" s="6">
        <v>350</v>
      </c>
      <c r="L64" s="6">
        <v>0</v>
      </c>
      <c r="M64" s="6">
        <v>350</v>
      </c>
      <c r="N64" s="6">
        <v>0</v>
      </c>
      <c r="O64" s="6">
        <v>350</v>
      </c>
      <c r="P64" s="6">
        <v>-160</v>
      </c>
      <c r="Q64" s="6">
        <v>190</v>
      </c>
      <c r="R64" s="6"/>
      <c r="S64" s="44">
        <f t="shared" si="1"/>
        <v>190</v>
      </c>
      <c r="U64" s="50"/>
    </row>
    <row r="65" spans="1:21" ht="47.25">
      <c r="A65" s="25" t="s">
        <v>42</v>
      </c>
      <c r="B65" s="26" t="s">
        <v>1</v>
      </c>
      <c r="C65" s="26" t="s">
        <v>79</v>
      </c>
      <c r="D65" s="26" t="s">
        <v>86</v>
      </c>
      <c r="E65" s="26" t="s">
        <v>22</v>
      </c>
      <c r="F65" s="26" t="s">
        <v>5</v>
      </c>
      <c r="G65" s="27" t="s">
        <v>80</v>
      </c>
      <c r="H65" s="22" t="s">
        <v>87</v>
      </c>
      <c r="I65" s="6">
        <v>31.8</v>
      </c>
      <c r="J65" s="6">
        <v>0</v>
      </c>
      <c r="K65" s="6">
        <v>31.8</v>
      </c>
      <c r="L65" s="6">
        <v>0</v>
      </c>
      <c r="M65" s="6">
        <v>31.8</v>
      </c>
      <c r="N65" s="6">
        <v>0</v>
      </c>
      <c r="O65" s="6">
        <v>31.8</v>
      </c>
      <c r="P65" s="6">
        <v>0</v>
      </c>
      <c r="Q65" s="6">
        <v>31.8</v>
      </c>
      <c r="R65" s="6"/>
      <c r="S65" s="44">
        <f t="shared" si="1"/>
        <v>31.8</v>
      </c>
      <c r="U65" s="50"/>
    </row>
    <row r="66" spans="1:21" ht="31.5">
      <c r="A66" s="25" t="s">
        <v>88</v>
      </c>
      <c r="B66" s="26" t="s">
        <v>1</v>
      </c>
      <c r="C66" s="26" t="s">
        <v>79</v>
      </c>
      <c r="D66" s="26" t="s">
        <v>89</v>
      </c>
      <c r="E66" s="26" t="s">
        <v>2</v>
      </c>
      <c r="F66" s="26" t="s">
        <v>5</v>
      </c>
      <c r="G66" s="27" t="s">
        <v>80</v>
      </c>
      <c r="H66" s="22" t="s">
        <v>90</v>
      </c>
      <c r="I66" s="6">
        <v>1.6</v>
      </c>
      <c r="J66" s="6">
        <v>0</v>
      </c>
      <c r="K66" s="6">
        <v>1.6</v>
      </c>
      <c r="L66" s="6">
        <v>0</v>
      </c>
      <c r="M66" s="6">
        <v>1.6</v>
      </c>
      <c r="N66" s="6">
        <v>0</v>
      </c>
      <c r="O66" s="6">
        <v>1.6</v>
      </c>
      <c r="P66" s="46">
        <v>20.4</v>
      </c>
      <c r="Q66" s="6">
        <v>22</v>
      </c>
      <c r="R66" s="46"/>
      <c r="S66" s="44">
        <f t="shared" si="1"/>
        <v>22</v>
      </c>
      <c r="U66" s="50"/>
    </row>
    <row r="67" spans="1:21" ht="78.75">
      <c r="A67" s="25" t="s">
        <v>91</v>
      </c>
      <c r="B67" s="26" t="s">
        <v>1</v>
      </c>
      <c r="C67" s="26" t="s">
        <v>79</v>
      </c>
      <c r="D67" s="26" t="s">
        <v>92</v>
      </c>
      <c r="E67" s="26" t="s">
        <v>2</v>
      </c>
      <c r="F67" s="26" t="s">
        <v>5</v>
      </c>
      <c r="G67" s="27" t="s">
        <v>80</v>
      </c>
      <c r="H67" s="22" t="s">
        <v>93</v>
      </c>
      <c r="I67" s="6">
        <v>180.2</v>
      </c>
      <c r="J67" s="6">
        <v>0</v>
      </c>
      <c r="K67" s="6">
        <v>180.2</v>
      </c>
      <c r="L67" s="6">
        <v>0</v>
      </c>
      <c r="M67" s="6">
        <v>180.2</v>
      </c>
      <c r="N67" s="6">
        <v>0</v>
      </c>
      <c r="O67" s="6">
        <v>180.2</v>
      </c>
      <c r="P67" s="46">
        <v>119.8</v>
      </c>
      <c r="Q67" s="6">
        <v>300</v>
      </c>
      <c r="R67" s="46"/>
      <c r="S67" s="44">
        <f t="shared" si="1"/>
        <v>300</v>
      </c>
      <c r="U67" s="50"/>
    </row>
    <row r="68" spans="1:21" ht="47.25">
      <c r="A68" s="25" t="s">
        <v>29</v>
      </c>
      <c r="B68" s="26" t="s">
        <v>1</v>
      </c>
      <c r="C68" s="26" t="s">
        <v>79</v>
      </c>
      <c r="D68" s="26" t="s">
        <v>94</v>
      </c>
      <c r="E68" s="26" t="s">
        <v>2</v>
      </c>
      <c r="F68" s="26" t="s">
        <v>5</v>
      </c>
      <c r="G68" s="27" t="s">
        <v>80</v>
      </c>
      <c r="H68" s="22" t="s">
        <v>95</v>
      </c>
      <c r="I68" s="6">
        <v>11000</v>
      </c>
      <c r="J68" s="6">
        <v>0</v>
      </c>
      <c r="K68" s="6">
        <v>11000</v>
      </c>
      <c r="L68" s="6">
        <v>0</v>
      </c>
      <c r="M68" s="6">
        <v>11000</v>
      </c>
      <c r="N68" s="6">
        <v>0</v>
      </c>
      <c r="O68" s="6">
        <v>11000</v>
      </c>
      <c r="P68" s="46">
        <v>900</v>
      </c>
      <c r="Q68" s="6">
        <v>11900</v>
      </c>
      <c r="R68" s="46"/>
      <c r="S68" s="44">
        <f t="shared" si="1"/>
        <v>11900</v>
      </c>
      <c r="U68" s="50"/>
    </row>
    <row r="69" spans="1:21" ht="63">
      <c r="A69" s="25" t="s">
        <v>96</v>
      </c>
      <c r="B69" s="26" t="s">
        <v>1</v>
      </c>
      <c r="C69" s="26" t="s">
        <v>79</v>
      </c>
      <c r="D69" s="26" t="s">
        <v>97</v>
      </c>
      <c r="E69" s="26" t="s">
        <v>22</v>
      </c>
      <c r="F69" s="26" t="s">
        <v>5</v>
      </c>
      <c r="G69" s="27" t="s">
        <v>80</v>
      </c>
      <c r="H69" s="22" t="s">
        <v>98</v>
      </c>
      <c r="I69" s="6">
        <v>31.8</v>
      </c>
      <c r="J69" s="6">
        <v>0</v>
      </c>
      <c r="K69" s="6">
        <v>31.8</v>
      </c>
      <c r="L69" s="6">
        <v>0</v>
      </c>
      <c r="M69" s="6">
        <v>31.8</v>
      </c>
      <c r="N69" s="6">
        <v>0</v>
      </c>
      <c r="O69" s="6">
        <v>31.8</v>
      </c>
      <c r="P69" s="6">
        <v>0</v>
      </c>
      <c r="Q69" s="6">
        <v>31.8</v>
      </c>
      <c r="R69" s="6"/>
      <c r="S69" s="44">
        <f t="shared" si="1"/>
        <v>31.8</v>
      </c>
      <c r="U69" s="50"/>
    </row>
    <row r="70" spans="1:21" ht="47.25">
      <c r="A70" s="25" t="s">
        <v>99</v>
      </c>
      <c r="B70" s="26" t="s">
        <v>1</v>
      </c>
      <c r="C70" s="26" t="s">
        <v>79</v>
      </c>
      <c r="D70" s="26" t="s">
        <v>100</v>
      </c>
      <c r="E70" s="26" t="s">
        <v>22</v>
      </c>
      <c r="F70" s="26" t="s">
        <v>5</v>
      </c>
      <c r="G70" s="27" t="s">
        <v>80</v>
      </c>
      <c r="H70" s="22" t="s">
        <v>101</v>
      </c>
      <c r="I70" s="6">
        <f aca="true" t="shared" si="8" ref="I70:O70">SUM(I71:I84)</f>
        <v>2526.5999999999995</v>
      </c>
      <c r="J70" s="6">
        <f t="shared" si="8"/>
        <v>0</v>
      </c>
      <c r="K70" s="6">
        <f t="shared" si="8"/>
        <v>2526.5999999999995</v>
      </c>
      <c r="L70" s="6">
        <f t="shared" si="8"/>
        <v>0</v>
      </c>
      <c r="M70" s="6">
        <f t="shared" si="8"/>
        <v>2526.5999999999995</v>
      </c>
      <c r="N70" s="6">
        <f t="shared" si="8"/>
        <v>0</v>
      </c>
      <c r="O70" s="6">
        <f t="shared" si="8"/>
        <v>2526.5999999999995</v>
      </c>
      <c r="P70" s="6">
        <f>SUM(P71:P84)</f>
        <v>688</v>
      </c>
      <c r="Q70" s="6">
        <f>SUM(Q71:Q84)</f>
        <v>3214.5999999999995</v>
      </c>
      <c r="R70" s="6">
        <f>SUM(R71:R84)</f>
        <v>0</v>
      </c>
      <c r="S70" s="44">
        <f t="shared" si="1"/>
        <v>3214.5999999999995</v>
      </c>
      <c r="U70" s="50"/>
    </row>
    <row r="71" spans="1:21" ht="47.25">
      <c r="A71" s="25" t="s">
        <v>63</v>
      </c>
      <c r="B71" s="26" t="s">
        <v>1</v>
      </c>
      <c r="C71" s="26" t="s">
        <v>79</v>
      </c>
      <c r="D71" s="26" t="s">
        <v>100</v>
      </c>
      <c r="E71" s="26" t="s">
        <v>22</v>
      </c>
      <c r="F71" s="26" t="s">
        <v>5</v>
      </c>
      <c r="G71" s="27" t="s">
        <v>80</v>
      </c>
      <c r="H71" s="22" t="s">
        <v>101</v>
      </c>
      <c r="I71" s="6">
        <v>3.1</v>
      </c>
      <c r="J71" s="6">
        <v>0</v>
      </c>
      <c r="K71" s="6">
        <v>3.1</v>
      </c>
      <c r="L71" s="6">
        <v>0</v>
      </c>
      <c r="M71" s="6">
        <v>3.1</v>
      </c>
      <c r="N71" s="6">
        <v>0</v>
      </c>
      <c r="O71" s="6">
        <v>3.1</v>
      </c>
      <c r="P71" s="6"/>
      <c r="Q71" s="6">
        <v>3.1</v>
      </c>
      <c r="R71" s="6"/>
      <c r="S71" s="44">
        <f t="shared" si="1"/>
        <v>3.1</v>
      </c>
      <c r="U71" s="50"/>
    </row>
    <row r="72" spans="1:21" ht="47.25">
      <c r="A72" s="25" t="s">
        <v>102</v>
      </c>
      <c r="B72" s="26" t="s">
        <v>1</v>
      </c>
      <c r="C72" s="26" t="s">
        <v>79</v>
      </c>
      <c r="D72" s="26" t="s">
        <v>100</v>
      </c>
      <c r="E72" s="26" t="s">
        <v>22</v>
      </c>
      <c r="F72" s="26" t="s">
        <v>5</v>
      </c>
      <c r="G72" s="27" t="s">
        <v>80</v>
      </c>
      <c r="H72" s="22" t="s">
        <v>101</v>
      </c>
      <c r="I72" s="6">
        <v>15</v>
      </c>
      <c r="J72" s="6">
        <v>0</v>
      </c>
      <c r="K72" s="6">
        <v>15</v>
      </c>
      <c r="L72" s="6">
        <v>0</v>
      </c>
      <c r="M72" s="6">
        <v>15</v>
      </c>
      <c r="N72" s="6">
        <v>0</v>
      </c>
      <c r="O72" s="6">
        <v>15</v>
      </c>
      <c r="P72" s="6">
        <v>0</v>
      </c>
      <c r="Q72" s="6">
        <v>15</v>
      </c>
      <c r="R72" s="6">
        <v>0</v>
      </c>
      <c r="S72" s="44">
        <f t="shared" si="1"/>
        <v>15</v>
      </c>
      <c r="U72" s="50"/>
    </row>
    <row r="73" spans="1:21" ht="47.25">
      <c r="A73" s="25" t="s">
        <v>103</v>
      </c>
      <c r="B73" s="26" t="s">
        <v>1</v>
      </c>
      <c r="C73" s="26" t="s">
        <v>79</v>
      </c>
      <c r="D73" s="26" t="s">
        <v>100</v>
      </c>
      <c r="E73" s="26" t="s">
        <v>22</v>
      </c>
      <c r="F73" s="26" t="s">
        <v>5</v>
      </c>
      <c r="G73" s="27" t="s">
        <v>80</v>
      </c>
      <c r="H73" s="22" t="s">
        <v>101</v>
      </c>
      <c r="I73" s="6">
        <v>7</v>
      </c>
      <c r="J73" s="6">
        <v>0</v>
      </c>
      <c r="K73" s="6">
        <v>7</v>
      </c>
      <c r="L73" s="6">
        <v>0</v>
      </c>
      <c r="M73" s="6">
        <v>7</v>
      </c>
      <c r="N73" s="6">
        <v>0</v>
      </c>
      <c r="O73" s="6">
        <v>7</v>
      </c>
      <c r="P73" s="6">
        <v>0</v>
      </c>
      <c r="Q73" s="6">
        <v>7</v>
      </c>
      <c r="R73" s="6">
        <v>0</v>
      </c>
      <c r="S73" s="44">
        <f aca="true" t="shared" si="9" ref="S73:S136">Q73+R73</f>
        <v>7</v>
      </c>
      <c r="U73" s="50"/>
    </row>
    <row r="74" spans="1:21" ht="47.25">
      <c r="A74" s="25" t="s">
        <v>3</v>
      </c>
      <c r="B74" s="26" t="s">
        <v>1</v>
      </c>
      <c r="C74" s="26" t="s">
        <v>79</v>
      </c>
      <c r="D74" s="26" t="s">
        <v>100</v>
      </c>
      <c r="E74" s="26" t="s">
        <v>22</v>
      </c>
      <c r="F74" s="26" t="s">
        <v>5</v>
      </c>
      <c r="G74" s="27" t="s">
        <v>80</v>
      </c>
      <c r="H74" s="22" t="s">
        <v>104</v>
      </c>
      <c r="I74" s="6">
        <v>40</v>
      </c>
      <c r="J74" s="6">
        <v>0</v>
      </c>
      <c r="K74" s="6">
        <v>40</v>
      </c>
      <c r="L74" s="6">
        <v>0</v>
      </c>
      <c r="M74" s="6">
        <v>40</v>
      </c>
      <c r="N74" s="6">
        <v>0</v>
      </c>
      <c r="O74" s="6">
        <v>40</v>
      </c>
      <c r="P74" s="6">
        <v>0</v>
      </c>
      <c r="Q74" s="6">
        <v>40</v>
      </c>
      <c r="R74" s="6">
        <v>0</v>
      </c>
      <c r="S74" s="44">
        <f t="shared" si="9"/>
        <v>40</v>
      </c>
      <c r="U74" s="50"/>
    </row>
    <row r="75" spans="1:21" ht="78.75">
      <c r="A75" s="25" t="s">
        <v>29</v>
      </c>
      <c r="B75" s="26" t="s">
        <v>1</v>
      </c>
      <c r="C75" s="26" t="s">
        <v>79</v>
      </c>
      <c r="D75" s="26" t="s">
        <v>100</v>
      </c>
      <c r="E75" s="26" t="s">
        <v>22</v>
      </c>
      <c r="F75" s="26" t="s">
        <v>5</v>
      </c>
      <c r="G75" s="27" t="s">
        <v>80</v>
      </c>
      <c r="H75" s="22" t="s">
        <v>105</v>
      </c>
      <c r="I75" s="6">
        <v>1000</v>
      </c>
      <c r="J75" s="6">
        <v>0</v>
      </c>
      <c r="K75" s="6">
        <v>1000</v>
      </c>
      <c r="L75" s="6">
        <v>0</v>
      </c>
      <c r="M75" s="6">
        <v>1000</v>
      </c>
      <c r="N75" s="6">
        <v>0</v>
      </c>
      <c r="O75" s="6">
        <v>1000</v>
      </c>
      <c r="P75" s="46">
        <v>-200</v>
      </c>
      <c r="Q75" s="6">
        <v>800</v>
      </c>
      <c r="R75" s="46"/>
      <c r="S75" s="44">
        <f t="shared" si="9"/>
        <v>800</v>
      </c>
      <c r="U75" s="50"/>
    </row>
    <row r="76" spans="1:21" ht="47.25">
      <c r="A76" s="25" t="s">
        <v>106</v>
      </c>
      <c r="B76" s="26" t="s">
        <v>1</v>
      </c>
      <c r="C76" s="26" t="s">
        <v>79</v>
      </c>
      <c r="D76" s="26" t="s">
        <v>100</v>
      </c>
      <c r="E76" s="26" t="s">
        <v>22</v>
      </c>
      <c r="F76" s="26" t="s">
        <v>5</v>
      </c>
      <c r="G76" s="27" t="s">
        <v>80</v>
      </c>
      <c r="H76" s="22" t="s">
        <v>101</v>
      </c>
      <c r="I76" s="6">
        <v>300</v>
      </c>
      <c r="J76" s="6">
        <v>0</v>
      </c>
      <c r="K76" s="6">
        <v>300</v>
      </c>
      <c r="L76" s="6">
        <v>0</v>
      </c>
      <c r="M76" s="6">
        <v>300</v>
      </c>
      <c r="N76" s="6">
        <v>0</v>
      </c>
      <c r="O76" s="6">
        <v>300</v>
      </c>
      <c r="P76" s="6">
        <v>0</v>
      </c>
      <c r="Q76" s="6">
        <v>300</v>
      </c>
      <c r="R76" s="6"/>
      <c r="S76" s="44">
        <f t="shared" si="9"/>
        <v>300</v>
      </c>
      <c r="U76" s="50"/>
    </row>
    <row r="77" spans="1:21" ht="47.25">
      <c r="A77" s="25" t="s">
        <v>107</v>
      </c>
      <c r="B77" s="26" t="s">
        <v>1</v>
      </c>
      <c r="C77" s="26" t="s">
        <v>79</v>
      </c>
      <c r="D77" s="26" t="s">
        <v>100</v>
      </c>
      <c r="E77" s="26" t="s">
        <v>22</v>
      </c>
      <c r="F77" s="26" t="s">
        <v>5</v>
      </c>
      <c r="G77" s="27" t="s">
        <v>80</v>
      </c>
      <c r="H77" s="22" t="s">
        <v>101</v>
      </c>
      <c r="I77" s="6">
        <v>30</v>
      </c>
      <c r="J77" s="6">
        <v>0</v>
      </c>
      <c r="K77" s="6">
        <v>30</v>
      </c>
      <c r="L77" s="6">
        <v>0</v>
      </c>
      <c r="M77" s="6">
        <v>30</v>
      </c>
      <c r="N77" s="6">
        <v>0</v>
      </c>
      <c r="O77" s="6">
        <v>30</v>
      </c>
      <c r="P77" s="6">
        <v>0</v>
      </c>
      <c r="Q77" s="6">
        <v>30</v>
      </c>
      <c r="R77" s="6"/>
      <c r="S77" s="44">
        <f t="shared" si="9"/>
        <v>30</v>
      </c>
      <c r="U77" s="50"/>
    </row>
    <row r="78" spans="1:21" ht="47.25">
      <c r="A78" s="25" t="s">
        <v>108</v>
      </c>
      <c r="B78" s="26" t="s">
        <v>1</v>
      </c>
      <c r="C78" s="26" t="s">
        <v>79</v>
      </c>
      <c r="D78" s="26" t="s">
        <v>100</v>
      </c>
      <c r="E78" s="26" t="s">
        <v>22</v>
      </c>
      <c r="F78" s="26" t="s">
        <v>5</v>
      </c>
      <c r="G78" s="27" t="s">
        <v>80</v>
      </c>
      <c r="H78" s="22" t="s">
        <v>101</v>
      </c>
      <c r="I78" s="6">
        <v>47.7</v>
      </c>
      <c r="J78" s="6">
        <v>0</v>
      </c>
      <c r="K78" s="6">
        <v>47.7</v>
      </c>
      <c r="L78" s="6">
        <v>0</v>
      </c>
      <c r="M78" s="6">
        <v>47.7</v>
      </c>
      <c r="N78" s="6">
        <v>0</v>
      </c>
      <c r="O78" s="6">
        <v>47.7</v>
      </c>
      <c r="P78" s="46">
        <v>32.3</v>
      </c>
      <c r="Q78" s="6">
        <v>80</v>
      </c>
      <c r="R78" s="46"/>
      <c r="S78" s="44">
        <f t="shared" si="9"/>
        <v>80</v>
      </c>
      <c r="U78" s="50"/>
    </row>
    <row r="79" spans="1:21" ht="47.25">
      <c r="A79" s="25" t="s">
        <v>109</v>
      </c>
      <c r="B79" s="26" t="s">
        <v>1</v>
      </c>
      <c r="C79" s="26" t="s">
        <v>79</v>
      </c>
      <c r="D79" s="26" t="s">
        <v>100</v>
      </c>
      <c r="E79" s="26" t="s">
        <v>22</v>
      </c>
      <c r="F79" s="26" t="s">
        <v>5</v>
      </c>
      <c r="G79" s="27" t="s">
        <v>80</v>
      </c>
      <c r="H79" s="22" t="s">
        <v>101</v>
      </c>
      <c r="I79" s="6">
        <v>1.6</v>
      </c>
      <c r="J79" s="6">
        <v>0</v>
      </c>
      <c r="K79" s="6">
        <v>1.6</v>
      </c>
      <c r="L79" s="6">
        <v>0</v>
      </c>
      <c r="M79" s="6">
        <v>1.6</v>
      </c>
      <c r="N79" s="6">
        <v>0</v>
      </c>
      <c r="O79" s="6">
        <v>1.6</v>
      </c>
      <c r="P79" s="46">
        <v>0</v>
      </c>
      <c r="Q79" s="6">
        <v>1.6</v>
      </c>
      <c r="R79" s="46"/>
      <c r="S79" s="44">
        <f t="shared" si="9"/>
        <v>1.6</v>
      </c>
      <c r="U79" s="50"/>
    </row>
    <row r="80" spans="1:21" ht="78.75">
      <c r="A80" s="25" t="s">
        <v>110</v>
      </c>
      <c r="B80" s="26" t="s">
        <v>1</v>
      </c>
      <c r="C80" s="26" t="s">
        <v>79</v>
      </c>
      <c r="D80" s="26" t="s">
        <v>100</v>
      </c>
      <c r="E80" s="26" t="s">
        <v>22</v>
      </c>
      <c r="F80" s="26" t="s">
        <v>5</v>
      </c>
      <c r="G80" s="27" t="s">
        <v>80</v>
      </c>
      <c r="H80" s="22" t="s">
        <v>111</v>
      </c>
      <c r="I80" s="6">
        <v>390</v>
      </c>
      <c r="J80" s="6">
        <v>0</v>
      </c>
      <c r="K80" s="6">
        <v>390</v>
      </c>
      <c r="L80" s="6">
        <v>0</v>
      </c>
      <c r="M80" s="6">
        <v>390</v>
      </c>
      <c r="N80" s="6">
        <v>0</v>
      </c>
      <c r="O80" s="6">
        <v>390</v>
      </c>
      <c r="P80" s="46">
        <v>-300</v>
      </c>
      <c r="Q80" s="6">
        <v>90</v>
      </c>
      <c r="R80" s="46"/>
      <c r="S80" s="44">
        <f t="shared" si="9"/>
        <v>90</v>
      </c>
      <c r="U80" s="50"/>
    </row>
    <row r="81" spans="1:21" ht="47.25">
      <c r="A81" s="25" t="s">
        <v>67</v>
      </c>
      <c r="B81" s="26" t="s">
        <v>1</v>
      </c>
      <c r="C81" s="26" t="s">
        <v>79</v>
      </c>
      <c r="D81" s="26" t="s">
        <v>100</v>
      </c>
      <c r="E81" s="26" t="s">
        <v>22</v>
      </c>
      <c r="F81" s="26" t="s">
        <v>5</v>
      </c>
      <c r="G81" s="27" t="s">
        <v>80</v>
      </c>
      <c r="H81" s="22" t="s">
        <v>101</v>
      </c>
      <c r="I81" s="6">
        <v>1.5</v>
      </c>
      <c r="J81" s="6">
        <v>0</v>
      </c>
      <c r="K81" s="6">
        <v>1.5</v>
      </c>
      <c r="L81" s="6">
        <v>0</v>
      </c>
      <c r="M81" s="6">
        <v>1.5</v>
      </c>
      <c r="N81" s="6">
        <v>0</v>
      </c>
      <c r="O81" s="6">
        <v>1.5</v>
      </c>
      <c r="P81" s="46">
        <v>0</v>
      </c>
      <c r="Q81" s="6">
        <v>1.5</v>
      </c>
      <c r="R81" s="46"/>
      <c r="S81" s="44">
        <f t="shared" si="9"/>
        <v>1.5</v>
      </c>
      <c r="U81" s="50"/>
    </row>
    <row r="82" spans="1:21" ht="47.25">
      <c r="A82" s="25" t="s">
        <v>42</v>
      </c>
      <c r="B82" s="26" t="s">
        <v>1</v>
      </c>
      <c r="C82" s="26" t="s">
        <v>79</v>
      </c>
      <c r="D82" s="26" t="s">
        <v>100</v>
      </c>
      <c r="E82" s="26" t="s">
        <v>22</v>
      </c>
      <c r="F82" s="26" t="s">
        <v>5</v>
      </c>
      <c r="G82" s="27" t="s">
        <v>80</v>
      </c>
      <c r="H82" s="22" t="s">
        <v>101</v>
      </c>
      <c r="I82" s="6">
        <v>50</v>
      </c>
      <c r="J82" s="6">
        <v>0</v>
      </c>
      <c r="K82" s="6">
        <v>50</v>
      </c>
      <c r="L82" s="6">
        <v>0</v>
      </c>
      <c r="M82" s="6">
        <v>50</v>
      </c>
      <c r="N82" s="6">
        <v>0</v>
      </c>
      <c r="O82" s="6">
        <v>50</v>
      </c>
      <c r="P82" s="46">
        <v>30</v>
      </c>
      <c r="Q82" s="6">
        <v>80</v>
      </c>
      <c r="R82" s="46"/>
      <c r="S82" s="44">
        <f t="shared" si="9"/>
        <v>80</v>
      </c>
      <c r="U82" s="50"/>
    </row>
    <row r="83" spans="1:21" ht="63">
      <c r="A83" s="25" t="s">
        <v>55</v>
      </c>
      <c r="B83" s="26" t="s">
        <v>1</v>
      </c>
      <c r="C83" s="26" t="s">
        <v>79</v>
      </c>
      <c r="D83" s="26" t="s">
        <v>100</v>
      </c>
      <c r="E83" s="26" t="s">
        <v>22</v>
      </c>
      <c r="F83" s="26" t="s">
        <v>5</v>
      </c>
      <c r="G83" s="27" t="s">
        <v>80</v>
      </c>
      <c r="H83" s="2" t="s">
        <v>246</v>
      </c>
      <c r="I83" s="6">
        <v>600</v>
      </c>
      <c r="J83" s="6">
        <v>0</v>
      </c>
      <c r="K83" s="6">
        <v>600</v>
      </c>
      <c r="L83" s="6">
        <v>0</v>
      </c>
      <c r="M83" s="6">
        <v>600</v>
      </c>
      <c r="N83" s="6">
        <v>0</v>
      </c>
      <c r="O83" s="6">
        <v>600</v>
      </c>
      <c r="P83" s="6">
        <v>1125.7</v>
      </c>
      <c r="Q83" s="6">
        <v>1725.7</v>
      </c>
      <c r="R83" s="6"/>
      <c r="S83" s="44">
        <f t="shared" si="9"/>
        <v>1725.7</v>
      </c>
      <c r="U83" s="50"/>
    </row>
    <row r="84" spans="1:21" ht="47.25">
      <c r="A84" s="25" t="s">
        <v>99</v>
      </c>
      <c r="B84" s="26" t="s">
        <v>1</v>
      </c>
      <c r="C84" s="26" t="s">
        <v>79</v>
      </c>
      <c r="D84" s="26" t="s">
        <v>100</v>
      </c>
      <c r="E84" s="26" t="s">
        <v>22</v>
      </c>
      <c r="F84" s="26" t="s">
        <v>5</v>
      </c>
      <c r="G84" s="27" t="s">
        <v>80</v>
      </c>
      <c r="H84" s="22" t="s">
        <v>101</v>
      </c>
      <c r="I84" s="6">
        <v>40.7</v>
      </c>
      <c r="J84" s="6">
        <v>0</v>
      </c>
      <c r="K84" s="6">
        <v>40.7</v>
      </c>
      <c r="L84" s="6">
        <v>0</v>
      </c>
      <c r="M84" s="6">
        <v>40.7</v>
      </c>
      <c r="N84" s="6">
        <v>0</v>
      </c>
      <c r="O84" s="6">
        <v>40.7</v>
      </c>
      <c r="P84" s="6">
        <v>0</v>
      </c>
      <c r="Q84" s="6">
        <v>40.7</v>
      </c>
      <c r="R84" s="6">
        <v>0</v>
      </c>
      <c r="S84" s="44">
        <f t="shared" si="9"/>
        <v>40.7</v>
      </c>
      <c r="U84" s="50"/>
    </row>
    <row r="85" spans="1:37" s="24" customFormat="1" ht="15.75">
      <c r="A85" s="25" t="s">
        <v>99</v>
      </c>
      <c r="B85" s="26" t="s">
        <v>1</v>
      </c>
      <c r="C85" s="26" t="s">
        <v>112</v>
      </c>
      <c r="D85" s="26" t="s">
        <v>218</v>
      </c>
      <c r="E85" s="26" t="s">
        <v>219</v>
      </c>
      <c r="F85" s="26" t="s">
        <v>5</v>
      </c>
      <c r="G85" s="27" t="s">
        <v>99</v>
      </c>
      <c r="H85" s="3" t="s">
        <v>240</v>
      </c>
      <c r="I85" s="6">
        <v>30</v>
      </c>
      <c r="J85" s="6">
        <v>0</v>
      </c>
      <c r="K85" s="6">
        <v>30</v>
      </c>
      <c r="L85" s="6">
        <v>0</v>
      </c>
      <c r="M85" s="6">
        <v>30</v>
      </c>
      <c r="N85" s="6">
        <v>0</v>
      </c>
      <c r="O85" s="6">
        <f>O86</f>
        <v>30</v>
      </c>
      <c r="P85" s="6">
        <f>P86</f>
        <v>0</v>
      </c>
      <c r="Q85" s="6">
        <f>Q86</f>
        <v>30</v>
      </c>
      <c r="R85" s="6">
        <f>R86+R87</f>
        <v>1078</v>
      </c>
      <c r="S85" s="44">
        <f t="shared" si="9"/>
        <v>1108</v>
      </c>
      <c r="T85" s="23"/>
      <c r="U85" s="50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</row>
    <row r="86" spans="1:21" ht="31.5">
      <c r="A86" s="25" t="s">
        <v>42</v>
      </c>
      <c r="B86" s="26" t="s">
        <v>1</v>
      </c>
      <c r="C86" s="26" t="s">
        <v>112</v>
      </c>
      <c r="D86" s="26" t="s">
        <v>113</v>
      </c>
      <c r="E86" s="26" t="s">
        <v>22</v>
      </c>
      <c r="F86" s="26" t="s">
        <v>53</v>
      </c>
      <c r="G86" s="27" t="s">
        <v>114</v>
      </c>
      <c r="H86" s="22" t="s">
        <v>115</v>
      </c>
      <c r="I86" s="6">
        <v>30</v>
      </c>
      <c r="J86" s="6">
        <v>0</v>
      </c>
      <c r="K86" s="6">
        <v>30</v>
      </c>
      <c r="L86" s="6">
        <v>0</v>
      </c>
      <c r="M86" s="6">
        <v>30</v>
      </c>
      <c r="N86" s="6">
        <v>0</v>
      </c>
      <c r="O86" s="6">
        <v>30</v>
      </c>
      <c r="P86" s="6">
        <v>0</v>
      </c>
      <c r="Q86" s="6">
        <v>30</v>
      </c>
      <c r="R86" s="6">
        <v>788</v>
      </c>
      <c r="S86" s="44">
        <f t="shared" si="9"/>
        <v>818</v>
      </c>
      <c r="U86" s="50"/>
    </row>
    <row r="87" spans="1:21" ht="31.5">
      <c r="A87" s="25" t="s">
        <v>300</v>
      </c>
      <c r="B87" s="26" t="s">
        <v>1</v>
      </c>
      <c r="C87" s="26" t="s">
        <v>112</v>
      </c>
      <c r="D87" s="26" t="s">
        <v>113</v>
      </c>
      <c r="E87" s="26" t="s">
        <v>22</v>
      </c>
      <c r="F87" s="26" t="s">
        <v>53</v>
      </c>
      <c r="G87" s="27" t="s">
        <v>114</v>
      </c>
      <c r="H87" s="22" t="s">
        <v>115</v>
      </c>
      <c r="I87" s="6"/>
      <c r="J87" s="6"/>
      <c r="K87" s="6"/>
      <c r="L87" s="6"/>
      <c r="M87" s="6"/>
      <c r="N87" s="6"/>
      <c r="O87" s="6"/>
      <c r="P87" s="6"/>
      <c r="Q87" s="6"/>
      <c r="R87" s="6">
        <v>290</v>
      </c>
      <c r="S87" s="44">
        <f t="shared" si="9"/>
        <v>290</v>
      </c>
      <c r="U87" s="50"/>
    </row>
    <row r="88" spans="1:21" ht="15.75">
      <c r="A88" s="62"/>
      <c r="B88" s="63"/>
      <c r="C88" s="63"/>
      <c r="D88" s="63"/>
      <c r="E88" s="63"/>
      <c r="F88" s="63"/>
      <c r="G88" s="64"/>
      <c r="H88" s="22" t="s">
        <v>197</v>
      </c>
      <c r="I88" s="6">
        <f>I89+I159</f>
        <v>1627179.2</v>
      </c>
      <c r="J88" s="6">
        <f>J89+J159</f>
        <v>12428.949999999999</v>
      </c>
      <c r="K88" s="6">
        <f aca="true" t="shared" si="10" ref="K88:Q88">K89+K159+K166</f>
        <v>1630583.1900000002</v>
      </c>
      <c r="L88" s="6">
        <f t="shared" si="10"/>
        <v>23485.128</v>
      </c>
      <c r="M88" s="6">
        <f t="shared" si="10"/>
        <v>1654068.318</v>
      </c>
      <c r="N88" s="6">
        <f t="shared" si="10"/>
        <v>34730.04</v>
      </c>
      <c r="O88" s="6">
        <f t="shared" si="10"/>
        <v>1692719.18</v>
      </c>
      <c r="P88" s="6">
        <f t="shared" si="10"/>
        <v>84053.5</v>
      </c>
      <c r="Q88" s="6">
        <f t="shared" si="10"/>
        <v>1776772.68</v>
      </c>
      <c r="R88" s="6">
        <f>R89+R159+R166</f>
        <v>12394.85</v>
      </c>
      <c r="S88" s="6">
        <f>S89+S159+S166</f>
        <v>1789167.5300000003</v>
      </c>
      <c r="U88" s="50"/>
    </row>
    <row r="89" spans="1:37" s="24" customFormat="1" ht="31.5">
      <c r="A89" s="25" t="s">
        <v>99</v>
      </c>
      <c r="B89" s="26" t="s">
        <v>116</v>
      </c>
      <c r="C89" s="26" t="s">
        <v>16</v>
      </c>
      <c r="D89" s="26" t="s">
        <v>218</v>
      </c>
      <c r="E89" s="26" t="s">
        <v>219</v>
      </c>
      <c r="F89" s="26" t="s">
        <v>5</v>
      </c>
      <c r="G89" s="27" t="s">
        <v>99</v>
      </c>
      <c r="H89" s="3" t="s">
        <v>241</v>
      </c>
      <c r="I89" s="6">
        <v>1626971.5</v>
      </c>
      <c r="J89" s="6">
        <f aca="true" t="shared" si="11" ref="J89:O89">J90+J94+J120+J147</f>
        <v>12210.55</v>
      </c>
      <c r="K89" s="6">
        <f t="shared" si="11"/>
        <v>1639182.05</v>
      </c>
      <c r="L89" s="6">
        <f t="shared" si="11"/>
        <v>20548.538</v>
      </c>
      <c r="M89" s="6">
        <f t="shared" si="11"/>
        <v>1659730.588</v>
      </c>
      <c r="N89" s="6">
        <f t="shared" si="11"/>
        <v>33123.46</v>
      </c>
      <c r="O89" s="6">
        <f t="shared" si="11"/>
        <v>1696004.1199999999</v>
      </c>
      <c r="P89" s="6">
        <f>P90+P94+P120+P147</f>
        <v>67038.1</v>
      </c>
      <c r="Q89" s="6">
        <f>Q90+Q94+Q120+Q147</f>
        <v>1763042.22</v>
      </c>
      <c r="R89" s="6">
        <f>R90+R94+R120+R147</f>
        <v>9425.11</v>
      </c>
      <c r="S89" s="44">
        <f t="shared" si="9"/>
        <v>1772467.33</v>
      </c>
      <c r="T89" s="23"/>
      <c r="U89" s="50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</row>
    <row r="90" spans="1:37" s="24" customFormat="1" ht="31.5">
      <c r="A90" s="25" t="s">
        <v>99</v>
      </c>
      <c r="B90" s="26" t="s">
        <v>116</v>
      </c>
      <c r="C90" s="26" t="s">
        <v>16</v>
      </c>
      <c r="D90" s="26" t="s">
        <v>218</v>
      </c>
      <c r="E90" s="26" t="s">
        <v>219</v>
      </c>
      <c r="F90" s="26" t="s">
        <v>5</v>
      </c>
      <c r="G90" s="27" t="s">
        <v>118</v>
      </c>
      <c r="H90" s="28" t="s">
        <v>220</v>
      </c>
      <c r="I90" s="6">
        <f aca="true" t="shared" si="12" ref="I90:O90">I91+I92+I93</f>
        <v>901294</v>
      </c>
      <c r="J90" s="6">
        <f t="shared" si="12"/>
        <v>0</v>
      </c>
      <c r="K90" s="6">
        <f t="shared" si="12"/>
        <v>901294</v>
      </c>
      <c r="L90" s="6">
        <f t="shared" si="12"/>
        <v>0</v>
      </c>
      <c r="M90" s="6">
        <f t="shared" si="12"/>
        <v>901294</v>
      </c>
      <c r="N90" s="6">
        <f t="shared" si="12"/>
        <v>29199</v>
      </c>
      <c r="O90" s="6">
        <f t="shared" si="12"/>
        <v>932815.2</v>
      </c>
      <c r="P90" s="6">
        <f>P91+P92+P93</f>
        <v>0</v>
      </c>
      <c r="Q90" s="6">
        <f>Q91+Q92+Q93</f>
        <v>932815.2</v>
      </c>
      <c r="R90" s="6">
        <f>R91+R92+R93</f>
        <v>0</v>
      </c>
      <c r="S90" s="44">
        <f t="shared" si="9"/>
        <v>932815.2</v>
      </c>
      <c r="T90" s="23"/>
      <c r="U90" s="50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</row>
    <row r="91" spans="1:37" s="31" customFormat="1" ht="31.5">
      <c r="A91" s="25" t="s">
        <v>67</v>
      </c>
      <c r="B91" s="26" t="s">
        <v>116</v>
      </c>
      <c r="C91" s="26" t="s">
        <v>16</v>
      </c>
      <c r="D91" s="26" t="s">
        <v>117</v>
      </c>
      <c r="E91" s="26" t="s">
        <v>22</v>
      </c>
      <c r="F91" s="26" t="s">
        <v>5</v>
      </c>
      <c r="G91" s="27" t="s">
        <v>118</v>
      </c>
      <c r="H91" s="22" t="s">
        <v>119</v>
      </c>
      <c r="I91" s="6">
        <v>180624</v>
      </c>
      <c r="J91" s="6">
        <v>0</v>
      </c>
      <c r="K91" s="6">
        <v>180624</v>
      </c>
      <c r="L91" s="6">
        <v>0</v>
      </c>
      <c r="M91" s="6">
        <v>180624</v>
      </c>
      <c r="N91" s="6">
        <v>0</v>
      </c>
      <c r="O91" s="6">
        <v>180624</v>
      </c>
      <c r="P91" s="6">
        <v>0</v>
      </c>
      <c r="Q91" s="6">
        <v>180624</v>
      </c>
      <c r="R91" s="6">
        <v>0</v>
      </c>
      <c r="S91" s="44">
        <f t="shared" si="9"/>
        <v>180624</v>
      </c>
      <c r="T91" s="30"/>
      <c r="U91" s="5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</row>
    <row r="92" spans="1:21" ht="47.25">
      <c r="A92" s="25" t="s">
        <v>67</v>
      </c>
      <c r="B92" s="26" t="s">
        <v>116</v>
      </c>
      <c r="C92" s="26" t="s">
        <v>16</v>
      </c>
      <c r="D92" s="26" t="s">
        <v>120</v>
      </c>
      <c r="E92" s="26" t="s">
        <v>22</v>
      </c>
      <c r="F92" s="26" t="s">
        <v>5</v>
      </c>
      <c r="G92" s="27" t="s">
        <v>118</v>
      </c>
      <c r="H92" s="22" t="s">
        <v>121</v>
      </c>
      <c r="I92" s="6">
        <v>29202</v>
      </c>
      <c r="J92" s="6">
        <v>0</v>
      </c>
      <c r="K92" s="6">
        <v>29202</v>
      </c>
      <c r="L92" s="6">
        <v>0</v>
      </c>
      <c r="M92" s="6">
        <v>29202</v>
      </c>
      <c r="N92" s="6">
        <f>463+28736</f>
        <v>29199</v>
      </c>
      <c r="O92" s="6">
        <v>60723.2</v>
      </c>
      <c r="P92" s="6"/>
      <c r="Q92" s="6">
        <v>60723.2</v>
      </c>
      <c r="R92" s="6"/>
      <c r="S92" s="44">
        <f t="shared" si="9"/>
        <v>60723.2</v>
      </c>
      <c r="U92" s="50"/>
    </row>
    <row r="93" spans="1:21" ht="31.5">
      <c r="A93" s="25" t="s">
        <v>67</v>
      </c>
      <c r="B93" s="26" t="s">
        <v>116</v>
      </c>
      <c r="C93" s="26" t="s">
        <v>16</v>
      </c>
      <c r="D93" s="26" t="s">
        <v>122</v>
      </c>
      <c r="E93" s="26" t="s">
        <v>22</v>
      </c>
      <c r="F93" s="26" t="s">
        <v>5</v>
      </c>
      <c r="G93" s="27" t="s">
        <v>118</v>
      </c>
      <c r="H93" s="22" t="s">
        <v>123</v>
      </c>
      <c r="I93" s="6">
        <v>691468</v>
      </c>
      <c r="J93" s="6">
        <v>0</v>
      </c>
      <c r="K93" s="6">
        <v>691468</v>
      </c>
      <c r="L93" s="6">
        <v>0</v>
      </c>
      <c r="M93" s="6">
        <v>691468</v>
      </c>
      <c r="N93" s="6">
        <v>0</v>
      </c>
      <c r="O93" s="6">
        <v>691468</v>
      </c>
      <c r="P93" s="6">
        <v>0</v>
      </c>
      <c r="Q93" s="6">
        <v>691468</v>
      </c>
      <c r="R93" s="6">
        <v>0</v>
      </c>
      <c r="S93" s="44">
        <f t="shared" si="9"/>
        <v>691468</v>
      </c>
      <c r="U93" s="50"/>
    </row>
    <row r="94" spans="1:21" ht="47.25">
      <c r="A94" s="25" t="s">
        <v>99</v>
      </c>
      <c r="B94" s="26" t="s">
        <v>116</v>
      </c>
      <c r="C94" s="26" t="s">
        <v>16</v>
      </c>
      <c r="D94" s="26" t="s">
        <v>15</v>
      </c>
      <c r="E94" s="26" t="s">
        <v>219</v>
      </c>
      <c r="F94" s="26" t="s">
        <v>5</v>
      </c>
      <c r="G94" s="27" t="s">
        <v>118</v>
      </c>
      <c r="H94" s="28" t="s">
        <v>221</v>
      </c>
      <c r="I94" s="6">
        <f>SUM(I100:I106)</f>
        <v>42098</v>
      </c>
      <c r="J94" s="6">
        <f>SUM(J100:J106)</f>
        <v>0</v>
      </c>
      <c r="K94" s="6">
        <f>SUM(K100:K108)</f>
        <v>42098</v>
      </c>
      <c r="L94" s="6">
        <f>SUM(L100:L108)</f>
        <v>1262</v>
      </c>
      <c r="M94" s="6">
        <f>SUM(M100:M111)</f>
        <v>43360</v>
      </c>
      <c r="N94" s="6">
        <f>SUM(N100:N111)</f>
        <v>2178</v>
      </c>
      <c r="O94" s="6">
        <f>O96+O98+O99</f>
        <v>45593</v>
      </c>
      <c r="P94" s="6">
        <f>P96+P98+P99</f>
        <v>51892.09</v>
      </c>
      <c r="Q94" s="6">
        <f>SUM(Q95:Q99)</f>
        <v>97485.09</v>
      </c>
      <c r="R94" s="6">
        <f>SUM(R95:R99)</f>
        <v>13321.68</v>
      </c>
      <c r="S94" s="44">
        <f t="shared" si="9"/>
        <v>110806.76999999999</v>
      </c>
      <c r="U94" s="50"/>
    </row>
    <row r="95" spans="1:21" ht="63">
      <c r="A95" s="25" t="s">
        <v>67</v>
      </c>
      <c r="B95" s="26" t="s">
        <v>116</v>
      </c>
      <c r="C95" s="26" t="s">
        <v>16</v>
      </c>
      <c r="D95" s="26" t="s">
        <v>290</v>
      </c>
      <c r="E95" s="26" t="s">
        <v>22</v>
      </c>
      <c r="F95" s="26" t="s">
        <v>5</v>
      </c>
      <c r="G95" s="27" t="s">
        <v>118</v>
      </c>
      <c r="H95" s="28" t="s">
        <v>291</v>
      </c>
      <c r="I95" s="6"/>
      <c r="J95" s="6"/>
      <c r="K95" s="6"/>
      <c r="L95" s="6"/>
      <c r="M95" s="6"/>
      <c r="N95" s="6"/>
      <c r="O95" s="6"/>
      <c r="P95" s="6"/>
      <c r="Q95" s="6"/>
      <c r="R95" s="6">
        <v>8500</v>
      </c>
      <c r="S95" s="44">
        <f t="shared" si="9"/>
        <v>8500</v>
      </c>
      <c r="U95" s="50"/>
    </row>
    <row r="96" spans="1:21" ht="41.25" customHeight="1">
      <c r="A96" s="25" t="s">
        <v>67</v>
      </c>
      <c r="B96" s="26" t="s">
        <v>116</v>
      </c>
      <c r="C96" s="26" t="s">
        <v>16</v>
      </c>
      <c r="D96" s="26" t="s">
        <v>272</v>
      </c>
      <c r="E96" s="26" t="s">
        <v>22</v>
      </c>
      <c r="F96" s="26" t="s">
        <v>5</v>
      </c>
      <c r="G96" s="27" t="s">
        <v>118</v>
      </c>
      <c r="H96" s="28" t="s">
        <v>274</v>
      </c>
      <c r="I96" s="6"/>
      <c r="J96" s="6"/>
      <c r="K96" s="6"/>
      <c r="L96" s="6"/>
      <c r="M96" s="6"/>
      <c r="N96" s="6"/>
      <c r="O96" s="6"/>
      <c r="P96" s="6">
        <v>4654.54</v>
      </c>
      <c r="Q96" s="6">
        <v>4654.54</v>
      </c>
      <c r="R96" s="6"/>
      <c r="S96" s="44">
        <f t="shared" si="9"/>
        <v>4654.54</v>
      </c>
      <c r="U96" s="50"/>
    </row>
    <row r="97" spans="1:21" ht="59.25" customHeight="1">
      <c r="A97" s="25" t="s">
        <v>67</v>
      </c>
      <c r="B97" s="26" t="s">
        <v>116</v>
      </c>
      <c r="C97" s="26" t="s">
        <v>16</v>
      </c>
      <c r="D97" s="26" t="s">
        <v>292</v>
      </c>
      <c r="E97" s="26" t="s">
        <v>22</v>
      </c>
      <c r="F97" s="26" t="s">
        <v>5</v>
      </c>
      <c r="G97" s="27" t="s">
        <v>118</v>
      </c>
      <c r="H97" s="28" t="s">
        <v>293</v>
      </c>
      <c r="I97" s="6"/>
      <c r="J97" s="6"/>
      <c r="K97" s="6"/>
      <c r="L97" s="6"/>
      <c r="M97" s="6"/>
      <c r="N97" s="6"/>
      <c r="O97" s="6"/>
      <c r="P97" s="6"/>
      <c r="Q97" s="6"/>
      <c r="R97" s="6">
        <f>190.7+9</f>
        <v>199.7</v>
      </c>
      <c r="S97" s="44">
        <f t="shared" si="9"/>
        <v>199.7</v>
      </c>
      <c r="U97" s="50"/>
    </row>
    <row r="98" spans="1:21" ht="39.75" customHeight="1">
      <c r="A98" s="25" t="s">
        <v>67</v>
      </c>
      <c r="B98" s="26" t="s">
        <v>116</v>
      </c>
      <c r="C98" s="26" t="s">
        <v>16</v>
      </c>
      <c r="D98" s="26" t="s">
        <v>273</v>
      </c>
      <c r="E98" s="26" t="s">
        <v>22</v>
      </c>
      <c r="F98" s="26" t="s">
        <v>5</v>
      </c>
      <c r="G98" s="27" t="s">
        <v>118</v>
      </c>
      <c r="H98" s="28" t="s">
        <v>275</v>
      </c>
      <c r="I98" s="6"/>
      <c r="J98" s="6"/>
      <c r="K98" s="6"/>
      <c r="L98" s="6"/>
      <c r="M98" s="6"/>
      <c r="N98" s="6"/>
      <c r="O98" s="6"/>
      <c r="P98" s="6">
        <v>9943.26</v>
      </c>
      <c r="Q98" s="6">
        <v>9943.26</v>
      </c>
      <c r="R98" s="6"/>
      <c r="S98" s="44">
        <f t="shared" si="9"/>
        <v>9943.26</v>
      </c>
      <c r="U98" s="50"/>
    </row>
    <row r="99" spans="1:21" ht="22.5" customHeight="1">
      <c r="A99" s="25" t="s">
        <v>67</v>
      </c>
      <c r="B99" s="26" t="s">
        <v>116</v>
      </c>
      <c r="C99" s="26" t="s">
        <v>16</v>
      </c>
      <c r="D99" s="26" t="s">
        <v>124</v>
      </c>
      <c r="E99" s="26" t="s">
        <v>22</v>
      </c>
      <c r="F99" s="26" t="s">
        <v>5</v>
      </c>
      <c r="G99" s="27" t="s">
        <v>118</v>
      </c>
      <c r="H99" s="28" t="s">
        <v>248</v>
      </c>
      <c r="I99" s="6">
        <f>SUM(I100:I106)</f>
        <v>42098</v>
      </c>
      <c r="J99" s="6">
        <f>SUM(J100:J106)</f>
        <v>0</v>
      </c>
      <c r="K99" s="6">
        <f>SUM(K100:K108)</f>
        <v>42098</v>
      </c>
      <c r="L99" s="6">
        <f>SUM(L100:L108)</f>
        <v>1262</v>
      </c>
      <c r="M99" s="6">
        <f>SUM(M100:M111)</f>
        <v>43360</v>
      </c>
      <c r="N99" s="6">
        <f>SUM(N100:N111)</f>
        <v>2178</v>
      </c>
      <c r="O99" s="6">
        <f>SUM(O100:O111)</f>
        <v>45593</v>
      </c>
      <c r="P99" s="6">
        <f>SUM(P100:P118)</f>
        <v>37294.28999999999</v>
      </c>
      <c r="Q99" s="6">
        <f>SUM(Q100:Q119)</f>
        <v>82887.29</v>
      </c>
      <c r="R99" s="6">
        <f>SUM(R100:R119)</f>
        <v>4621.98</v>
      </c>
      <c r="S99" s="44">
        <f t="shared" si="9"/>
        <v>87509.26999999999</v>
      </c>
      <c r="U99" s="50"/>
    </row>
    <row r="100" spans="1:21" ht="116.25" customHeight="1">
      <c r="A100" s="25" t="s">
        <v>67</v>
      </c>
      <c r="B100" s="26" t="s">
        <v>116</v>
      </c>
      <c r="C100" s="26" t="s">
        <v>16</v>
      </c>
      <c r="D100" s="26" t="s">
        <v>124</v>
      </c>
      <c r="E100" s="26" t="s">
        <v>22</v>
      </c>
      <c r="F100" s="26" t="s">
        <v>56</v>
      </c>
      <c r="G100" s="27" t="s">
        <v>118</v>
      </c>
      <c r="H100" s="22" t="s">
        <v>229</v>
      </c>
      <c r="I100" s="6">
        <v>17621</v>
      </c>
      <c r="J100" s="6">
        <v>0</v>
      </c>
      <c r="K100" s="6">
        <v>17621</v>
      </c>
      <c r="L100" s="6">
        <v>0</v>
      </c>
      <c r="M100" s="6">
        <v>17621</v>
      </c>
      <c r="N100" s="6">
        <v>0</v>
      </c>
      <c r="O100" s="6">
        <v>17621</v>
      </c>
      <c r="P100" s="6">
        <v>0</v>
      </c>
      <c r="Q100" s="6">
        <v>17621</v>
      </c>
      <c r="R100" s="6">
        <v>0</v>
      </c>
      <c r="S100" s="44">
        <f t="shared" si="9"/>
        <v>17621</v>
      </c>
      <c r="U100" s="50"/>
    </row>
    <row r="101" spans="1:21" ht="36" customHeight="1">
      <c r="A101" s="25" t="s">
        <v>67</v>
      </c>
      <c r="B101" s="26" t="s">
        <v>116</v>
      </c>
      <c r="C101" s="26" t="s">
        <v>16</v>
      </c>
      <c r="D101" s="26" t="s">
        <v>124</v>
      </c>
      <c r="E101" s="26" t="s">
        <v>22</v>
      </c>
      <c r="F101" s="26" t="s">
        <v>58</v>
      </c>
      <c r="G101" s="27" t="s">
        <v>118</v>
      </c>
      <c r="H101" s="22" t="s">
        <v>125</v>
      </c>
      <c r="I101" s="6">
        <v>2563</v>
      </c>
      <c r="J101" s="6">
        <v>0</v>
      </c>
      <c r="K101" s="6">
        <v>2563</v>
      </c>
      <c r="L101" s="6">
        <v>0</v>
      </c>
      <c r="M101" s="6">
        <v>2563</v>
      </c>
      <c r="N101" s="6">
        <v>0</v>
      </c>
      <c r="O101" s="6">
        <v>2618</v>
      </c>
      <c r="P101" s="6">
        <v>0</v>
      </c>
      <c r="Q101" s="6">
        <v>2618</v>
      </c>
      <c r="R101" s="6">
        <v>0</v>
      </c>
      <c r="S101" s="44">
        <f t="shared" si="9"/>
        <v>2618</v>
      </c>
      <c r="U101" s="50"/>
    </row>
    <row r="102" spans="1:21" ht="78.75">
      <c r="A102" s="25" t="s">
        <v>67</v>
      </c>
      <c r="B102" s="26" t="s">
        <v>116</v>
      </c>
      <c r="C102" s="26" t="s">
        <v>16</v>
      </c>
      <c r="D102" s="26" t="s">
        <v>124</v>
      </c>
      <c r="E102" s="26" t="s">
        <v>22</v>
      </c>
      <c r="F102" s="26" t="s">
        <v>126</v>
      </c>
      <c r="G102" s="27" t="s">
        <v>118</v>
      </c>
      <c r="H102" s="22" t="s">
        <v>127</v>
      </c>
      <c r="I102" s="6">
        <v>8135.6</v>
      </c>
      <c r="J102" s="6">
        <v>0</v>
      </c>
      <c r="K102" s="6">
        <v>8135.6</v>
      </c>
      <c r="L102" s="6">
        <v>0</v>
      </c>
      <c r="M102" s="6">
        <v>8135.6</v>
      </c>
      <c r="N102" s="6">
        <v>0</v>
      </c>
      <c r="O102" s="6">
        <v>8135.6</v>
      </c>
      <c r="P102" s="6">
        <v>0</v>
      </c>
      <c r="Q102" s="6">
        <v>8135.6</v>
      </c>
      <c r="R102" s="6">
        <v>0</v>
      </c>
      <c r="S102" s="44">
        <f t="shared" si="9"/>
        <v>8135.6</v>
      </c>
      <c r="U102" s="50"/>
    </row>
    <row r="103" spans="1:21" ht="36.75" customHeight="1">
      <c r="A103" s="25" t="s">
        <v>67</v>
      </c>
      <c r="B103" s="26" t="s">
        <v>116</v>
      </c>
      <c r="C103" s="26" t="s">
        <v>16</v>
      </c>
      <c r="D103" s="26" t="s">
        <v>124</v>
      </c>
      <c r="E103" s="26" t="s">
        <v>22</v>
      </c>
      <c r="F103" s="26" t="s">
        <v>128</v>
      </c>
      <c r="G103" s="27" t="s">
        <v>118</v>
      </c>
      <c r="H103" s="22" t="s">
        <v>129</v>
      </c>
      <c r="I103" s="6">
        <v>26.4</v>
      </c>
      <c r="J103" s="6">
        <v>0</v>
      </c>
      <c r="K103" s="6">
        <v>26.4</v>
      </c>
      <c r="L103" s="6">
        <v>0</v>
      </c>
      <c r="M103" s="6">
        <v>26.4</v>
      </c>
      <c r="N103" s="6">
        <v>0</v>
      </c>
      <c r="O103" s="6">
        <v>26.4</v>
      </c>
      <c r="P103" s="6">
        <v>0</v>
      </c>
      <c r="Q103" s="6">
        <v>26.4</v>
      </c>
      <c r="R103" s="6">
        <v>0</v>
      </c>
      <c r="S103" s="44">
        <f t="shared" si="9"/>
        <v>26.4</v>
      </c>
      <c r="U103" s="50"/>
    </row>
    <row r="104" spans="1:21" ht="36" customHeight="1">
      <c r="A104" s="25" t="s">
        <v>67</v>
      </c>
      <c r="B104" s="26" t="s">
        <v>116</v>
      </c>
      <c r="C104" s="26" t="s">
        <v>16</v>
      </c>
      <c r="D104" s="26" t="s">
        <v>124</v>
      </c>
      <c r="E104" s="26" t="s">
        <v>22</v>
      </c>
      <c r="F104" s="26" t="s">
        <v>130</v>
      </c>
      <c r="G104" s="27" t="s">
        <v>118</v>
      </c>
      <c r="H104" s="22" t="s">
        <v>131</v>
      </c>
      <c r="I104" s="6">
        <v>12381</v>
      </c>
      <c r="J104" s="6">
        <v>0</v>
      </c>
      <c r="K104" s="6">
        <v>12381</v>
      </c>
      <c r="L104" s="6">
        <v>0</v>
      </c>
      <c r="M104" s="6">
        <v>12381</v>
      </c>
      <c r="N104" s="6">
        <v>0</v>
      </c>
      <c r="O104" s="6">
        <v>12381</v>
      </c>
      <c r="P104" s="6">
        <v>0</v>
      </c>
      <c r="Q104" s="6">
        <v>12381</v>
      </c>
      <c r="R104" s="6">
        <v>0</v>
      </c>
      <c r="S104" s="44">
        <f t="shared" si="9"/>
        <v>12381</v>
      </c>
      <c r="U104" s="50"/>
    </row>
    <row r="105" spans="1:21" ht="67.5" customHeight="1">
      <c r="A105" s="25" t="s">
        <v>67</v>
      </c>
      <c r="B105" s="26" t="s">
        <v>116</v>
      </c>
      <c r="C105" s="26" t="s">
        <v>16</v>
      </c>
      <c r="D105" s="26" t="s">
        <v>124</v>
      </c>
      <c r="E105" s="26" t="s">
        <v>22</v>
      </c>
      <c r="F105" s="26" t="s">
        <v>132</v>
      </c>
      <c r="G105" s="27" t="s">
        <v>118</v>
      </c>
      <c r="H105" s="22" t="s">
        <v>133</v>
      </c>
      <c r="I105" s="6">
        <v>340</v>
      </c>
      <c r="J105" s="6">
        <v>0</v>
      </c>
      <c r="K105" s="6">
        <v>340</v>
      </c>
      <c r="L105" s="6">
        <v>0</v>
      </c>
      <c r="M105" s="6">
        <v>340</v>
      </c>
      <c r="N105" s="6">
        <v>0</v>
      </c>
      <c r="O105" s="6">
        <v>340</v>
      </c>
      <c r="P105" s="6">
        <v>0</v>
      </c>
      <c r="Q105" s="6">
        <v>340</v>
      </c>
      <c r="R105" s="6">
        <v>0</v>
      </c>
      <c r="S105" s="44">
        <f t="shared" si="9"/>
        <v>340</v>
      </c>
      <c r="U105" s="50"/>
    </row>
    <row r="106" spans="1:21" ht="66" customHeight="1">
      <c r="A106" s="25" t="s">
        <v>67</v>
      </c>
      <c r="B106" s="26" t="s">
        <v>116</v>
      </c>
      <c r="C106" s="26" t="s">
        <v>16</v>
      </c>
      <c r="D106" s="26" t="s">
        <v>124</v>
      </c>
      <c r="E106" s="26" t="s">
        <v>22</v>
      </c>
      <c r="F106" s="26" t="s">
        <v>134</v>
      </c>
      <c r="G106" s="27" t="s">
        <v>118</v>
      </c>
      <c r="H106" s="22" t="s">
        <v>135</v>
      </c>
      <c r="I106" s="6">
        <v>1031</v>
      </c>
      <c r="J106" s="6">
        <v>0</v>
      </c>
      <c r="K106" s="6">
        <v>1031</v>
      </c>
      <c r="L106" s="6">
        <v>0</v>
      </c>
      <c r="M106" s="6">
        <v>1031</v>
      </c>
      <c r="N106" s="6">
        <v>0</v>
      </c>
      <c r="O106" s="6">
        <v>1031</v>
      </c>
      <c r="P106" s="6">
        <v>0</v>
      </c>
      <c r="Q106" s="6">
        <v>1031</v>
      </c>
      <c r="R106" s="6">
        <v>0</v>
      </c>
      <c r="S106" s="44">
        <f t="shared" si="9"/>
        <v>1031</v>
      </c>
      <c r="U106" s="50"/>
    </row>
    <row r="107" spans="1:21" ht="36" customHeight="1">
      <c r="A107" s="25" t="s">
        <v>67</v>
      </c>
      <c r="B107" s="26" t="s">
        <v>116</v>
      </c>
      <c r="C107" s="26" t="s">
        <v>16</v>
      </c>
      <c r="D107" s="26" t="s">
        <v>124</v>
      </c>
      <c r="E107" s="26" t="s">
        <v>22</v>
      </c>
      <c r="F107" s="26" t="s">
        <v>254</v>
      </c>
      <c r="G107" s="27" t="s">
        <v>118</v>
      </c>
      <c r="H107" s="36" t="s">
        <v>256</v>
      </c>
      <c r="I107" s="6"/>
      <c r="J107" s="6"/>
      <c r="K107" s="6">
        <v>0</v>
      </c>
      <c r="L107" s="6">
        <v>142</v>
      </c>
      <c r="M107" s="6">
        <f>K107+L107</f>
        <v>142</v>
      </c>
      <c r="N107" s="6">
        <v>0</v>
      </c>
      <c r="O107" s="6">
        <f>M107+N107</f>
        <v>142</v>
      </c>
      <c r="P107" s="6">
        <v>0</v>
      </c>
      <c r="Q107" s="6">
        <v>142</v>
      </c>
      <c r="R107" s="6">
        <v>-142</v>
      </c>
      <c r="S107" s="44">
        <f t="shared" si="9"/>
        <v>0</v>
      </c>
      <c r="U107" s="50"/>
    </row>
    <row r="108" spans="1:21" ht="51" customHeight="1">
      <c r="A108" s="25" t="s">
        <v>67</v>
      </c>
      <c r="B108" s="26" t="s">
        <v>116</v>
      </c>
      <c r="C108" s="26" t="s">
        <v>16</v>
      </c>
      <c r="D108" s="26" t="s">
        <v>124</v>
      </c>
      <c r="E108" s="26" t="s">
        <v>22</v>
      </c>
      <c r="F108" s="26" t="s">
        <v>255</v>
      </c>
      <c r="G108" s="27" t="s">
        <v>118</v>
      </c>
      <c r="H108" s="36" t="s">
        <v>257</v>
      </c>
      <c r="I108" s="6"/>
      <c r="J108" s="6"/>
      <c r="K108" s="6">
        <v>0</v>
      </c>
      <c r="L108" s="6">
        <v>1120</v>
      </c>
      <c r="M108" s="6">
        <f>K108+L108</f>
        <v>1120</v>
      </c>
      <c r="N108" s="6">
        <v>0</v>
      </c>
      <c r="O108" s="6">
        <f>M108+N108</f>
        <v>1120</v>
      </c>
      <c r="P108" s="6">
        <v>0</v>
      </c>
      <c r="Q108" s="6">
        <v>1120</v>
      </c>
      <c r="R108" s="6">
        <v>0</v>
      </c>
      <c r="S108" s="44">
        <f t="shared" si="9"/>
        <v>1120</v>
      </c>
      <c r="U108" s="50"/>
    </row>
    <row r="109" spans="1:21" ht="63" customHeight="1">
      <c r="A109" s="25" t="s">
        <v>67</v>
      </c>
      <c r="B109" s="26" t="s">
        <v>116</v>
      </c>
      <c r="C109" s="26" t="s">
        <v>16</v>
      </c>
      <c r="D109" s="26" t="s">
        <v>124</v>
      </c>
      <c r="E109" s="26" t="s">
        <v>22</v>
      </c>
      <c r="F109" s="26" t="s">
        <v>266</v>
      </c>
      <c r="G109" s="27" t="s">
        <v>118</v>
      </c>
      <c r="H109" s="36" t="s">
        <v>267</v>
      </c>
      <c r="I109" s="6"/>
      <c r="J109" s="6"/>
      <c r="K109" s="6"/>
      <c r="L109" s="6"/>
      <c r="M109" s="6">
        <v>0</v>
      </c>
      <c r="N109" s="6">
        <v>370</v>
      </c>
      <c r="O109" s="6">
        <f>M109+N109</f>
        <v>370</v>
      </c>
      <c r="P109" s="6"/>
      <c r="Q109" s="6">
        <v>370</v>
      </c>
      <c r="R109" s="6"/>
      <c r="S109" s="44">
        <f t="shared" si="9"/>
        <v>370</v>
      </c>
      <c r="U109" s="50"/>
    </row>
    <row r="110" spans="1:21" ht="36" customHeight="1">
      <c r="A110" s="25" t="s">
        <v>67</v>
      </c>
      <c r="B110" s="26" t="s">
        <v>116</v>
      </c>
      <c r="C110" s="26" t="s">
        <v>16</v>
      </c>
      <c r="D110" s="26" t="s">
        <v>124</v>
      </c>
      <c r="E110" s="26" t="s">
        <v>22</v>
      </c>
      <c r="F110" s="26" t="s">
        <v>268</v>
      </c>
      <c r="G110" s="27" t="s">
        <v>118</v>
      </c>
      <c r="H110" s="36" t="s">
        <v>269</v>
      </c>
      <c r="I110" s="6"/>
      <c r="J110" s="6"/>
      <c r="K110" s="6"/>
      <c r="L110" s="6"/>
      <c r="M110" s="6">
        <v>0</v>
      </c>
      <c r="N110" s="6">
        <v>1790</v>
      </c>
      <c r="O110" s="6">
        <f>M110+N110</f>
        <v>1790</v>
      </c>
      <c r="P110" s="6"/>
      <c r="Q110" s="6">
        <v>1790</v>
      </c>
      <c r="R110" s="6"/>
      <c r="S110" s="44">
        <f t="shared" si="9"/>
        <v>1790</v>
      </c>
      <c r="U110" s="50"/>
    </row>
    <row r="111" spans="1:21" ht="69" customHeight="1">
      <c r="A111" s="25" t="s">
        <v>67</v>
      </c>
      <c r="B111" s="26" t="s">
        <v>116</v>
      </c>
      <c r="C111" s="26" t="s">
        <v>16</v>
      </c>
      <c r="D111" s="26" t="s">
        <v>124</v>
      </c>
      <c r="E111" s="26" t="s">
        <v>22</v>
      </c>
      <c r="F111" s="26" t="s">
        <v>270</v>
      </c>
      <c r="G111" s="27" t="s">
        <v>118</v>
      </c>
      <c r="H111" s="36" t="s">
        <v>271</v>
      </c>
      <c r="I111" s="6"/>
      <c r="J111" s="6"/>
      <c r="K111" s="6"/>
      <c r="L111" s="6"/>
      <c r="M111" s="6">
        <v>0</v>
      </c>
      <c r="N111" s="6">
        <v>18</v>
      </c>
      <c r="O111" s="6">
        <f>M111+N111</f>
        <v>18</v>
      </c>
      <c r="P111" s="6"/>
      <c r="Q111" s="6">
        <v>18</v>
      </c>
      <c r="R111" s="6">
        <v>90</v>
      </c>
      <c r="S111" s="44">
        <f t="shared" si="9"/>
        <v>108</v>
      </c>
      <c r="U111" s="50"/>
    </row>
    <row r="112" spans="1:21" ht="35.25" customHeight="1">
      <c r="A112" s="25" t="s">
        <v>67</v>
      </c>
      <c r="B112" s="26" t="s">
        <v>116</v>
      </c>
      <c r="C112" s="26" t="s">
        <v>16</v>
      </c>
      <c r="D112" s="26" t="s">
        <v>124</v>
      </c>
      <c r="E112" s="26" t="s">
        <v>22</v>
      </c>
      <c r="F112" s="26" t="s">
        <v>276</v>
      </c>
      <c r="G112" s="27" t="s">
        <v>118</v>
      </c>
      <c r="H112" s="36" t="s">
        <v>281</v>
      </c>
      <c r="I112" s="6"/>
      <c r="J112" s="6"/>
      <c r="K112" s="6"/>
      <c r="L112" s="6"/>
      <c r="M112" s="6"/>
      <c r="N112" s="6"/>
      <c r="O112" s="6"/>
      <c r="P112" s="6">
        <v>22974</v>
      </c>
      <c r="Q112" s="6">
        <v>22974</v>
      </c>
      <c r="R112" s="6"/>
      <c r="S112" s="44">
        <f t="shared" si="9"/>
        <v>22974</v>
      </c>
      <c r="U112" s="50"/>
    </row>
    <row r="113" spans="1:21" ht="63.75" customHeight="1">
      <c r="A113" s="25" t="s">
        <v>67</v>
      </c>
      <c r="B113" s="26" t="s">
        <v>116</v>
      </c>
      <c r="C113" s="26" t="s">
        <v>16</v>
      </c>
      <c r="D113" s="26" t="s">
        <v>124</v>
      </c>
      <c r="E113" s="26" t="s">
        <v>22</v>
      </c>
      <c r="F113" s="26" t="s">
        <v>142</v>
      </c>
      <c r="G113" s="27" t="s">
        <v>118</v>
      </c>
      <c r="H113" s="36" t="s">
        <v>282</v>
      </c>
      <c r="I113" s="6"/>
      <c r="J113" s="6"/>
      <c r="K113" s="6"/>
      <c r="L113" s="6"/>
      <c r="M113" s="6"/>
      <c r="N113" s="6"/>
      <c r="O113" s="6"/>
      <c r="P113" s="6">
        <v>3640.09</v>
      </c>
      <c r="Q113" s="6">
        <v>3640.09</v>
      </c>
      <c r="R113" s="6"/>
      <c r="S113" s="44">
        <f t="shared" si="9"/>
        <v>3640.09</v>
      </c>
      <c r="U113" s="50"/>
    </row>
    <row r="114" spans="1:21" ht="63.75" customHeight="1">
      <c r="A114" s="25" t="s">
        <v>67</v>
      </c>
      <c r="B114" s="26" t="s">
        <v>116</v>
      </c>
      <c r="C114" s="26" t="s">
        <v>16</v>
      </c>
      <c r="D114" s="26" t="s">
        <v>124</v>
      </c>
      <c r="E114" s="26" t="s">
        <v>22</v>
      </c>
      <c r="F114" s="26" t="s">
        <v>294</v>
      </c>
      <c r="G114" s="27" t="s">
        <v>118</v>
      </c>
      <c r="H114" s="36" t="s">
        <v>296</v>
      </c>
      <c r="I114" s="6"/>
      <c r="J114" s="6"/>
      <c r="K114" s="6"/>
      <c r="L114" s="6"/>
      <c r="M114" s="6"/>
      <c r="N114" s="6"/>
      <c r="O114" s="6"/>
      <c r="P114" s="6"/>
      <c r="Q114" s="6"/>
      <c r="R114" s="6">
        <v>3664.68</v>
      </c>
      <c r="S114" s="44">
        <f t="shared" si="9"/>
        <v>3664.68</v>
      </c>
      <c r="T114" s="47"/>
      <c r="U114" s="50"/>
    </row>
    <row r="115" spans="1:21" ht="83.25" customHeight="1">
      <c r="A115" s="25" t="s">
        <v>67</v>
      </c>
      <c r="B115" s="26" t="s">
        <v>116</v>
      </c>
      <c r="C115" s="26" t="s">
        <v>16</v>
      </c>
      <c r="D115" s="26" t="s">
        <v>124</v>
      </c>
      <c r="E115" s="26" t="s">
        <v>22</v>
      </c>
      <c r="F115" s="26" t="s">
        <v>277</v>
      </c>
      <c r="G115" s="27" t="s">
        <v>118</v>
      </c>
      <c r="H115" s="36" t="s">
        <v>283</v>
      </c>
      <c r="I115" s="6"/>
      <c r="J115" s="6"/>
      <c r="K115" s="6"/>
      <c r="L115" s="6"/>
      <c r="M115" s="6"/>
      <c r="N115" s="6"/>
      <c r="O115" s="6"/>
      <c r="P115" s="6">
        <v>546.5</v>
      </c>
      <c r="Q115" s="6">
        <v>546.5</v>
      </c>
      <c r="R115" s="6"/>
      <c r="S115" s="44">
        <f t="shared" si="9"/>
        <v>546.5</v>
      </c>
      <c r="U115" s="50"/>
    </row>
    <row r="116" spans="1:21" ht="64.5" customHeight="1">
      <c r="A116" s="25" t="s">
        <v>67</v>
      </c>
      <c r="B116" s="26" t="s">
        <v>116</v>
      </c>
      <c r="C116" s="26" t="s">
        <v>16</v>
      </c>
      <c r="D116" s="26" t="s">
        <v>124</v>
      </c>
      <c r="E116" s="26" t="s">
        <v>22</v>
      </c>
      <c r="F116" s="26" t="s">
        <v>278</v>
      </c>
      <c r="G116" s="27" t="s">
        <v>118</v>
      </c>
      <c r="H116" s="36" t="s">
        <v>284</v>
      </c>
      <c r="I116" s="6"/>
      <c r="J116" s="6"/>
      <c r="K116" s="6"/>
      <c r="L116" s="6"/>
      <c r="M116" s="6"/>
      <c r="N116" s="6"/>
      <c r="O116" s="6"/>
      <c r="P116" s="6">
        <v>3800</v>
      </c>
      <c r="Q116" s="6">
        <v>3800</v>
      </c>
      <c r="R116" s="6"/>
      <c r="S116" s="44">
        <f t="shared" si="9"/>
        <v>3800</v>
      </c>
      <c r="U116" s="50"/>
    </row>
    <row r="117" spans="1:21" ht="84.75" customHeight="1">
      <c r="A117" s="25" t="s">
        <v>67</v>
      </c>
      <c r="B117" s="26" t="s">
        <v>116</v>
      </c>
      <c r="C117" s="26" t="s">
        <v>16</v>
      </c>
      <c r="D117" s="26" t="s">
        <v>124</v>
      </c>
      <c r="E117" s="26" t="s">
        <v>22</v>
      </c>
      <c r="F117" s="26" t="s">
        <v>279</v>
      </c>
      <c r="G117" s="27" t="s">
        <v>118</v>
      </c>
      <c r="H117" s="36" t="s">
        <v>285</v>
      </c>
      <c r="I117" s="6"/>
      <c r="J117" s="6"/>
      <c r="K117" s="6"/>
      <c r="L117" s="6"/>
      <c r="M117" s="6"/>
      <c r="N117" s="6"/>
      <c r="O117" s="6"/>
      <c r="P117" s="6">
        <v>6143</v>
      </c>
      <c r="Q117" s="6">
        <v>6143</v>
      </c>
      <c r="R117" s="6"/>
      <c r="S117" s="44">
        <f t="shared" si="9"/>
        <v>6143</v>
      </c>
      <c r="U117" s="50"/>
    </row>
    <row r="118" spans="1:21" ht="56.25" customHeight="1">
      <c r="A118" s="25" t="s">
        <v>67</v>
      </c>
      <c r="B118" s="26" t="s">
        <v>116</v>
      </c>
      <c r="C118" s="26" t="s">
        <v>16</v>
      </c>
      <c r="D118" s="26" t="s">
        <v>124</v>
      </c>
      <c r="E118" s="26" t="s">
        <v>22</v>
      </c>
      <c r="F118" s="26" t="s">
        <v>280</v>
      </c>
      <c r="G118" s="27" t="s">
        <v>118</v>
      </c>
      <c r="H118" s="36" t="s">
        <v>286</v>
      </c>
      <c r="I118" s="6"/>
      <c r="J118" s="6"/>
      <c r="K118" s="6"/>
      <c r="L118" s="6"/>
      <c r="M118" s="6"/>
      <c r="N118" s="6"/>
      <c r="O118" s="6"/>
      <c r="P118" s="6">
        <v>190.7</v>
      </c>
      <c r="Q118" s="6">
        <v>190.7</v>
      </c>
      <c r="R118" s="6">
        <v>-190.7</v>
      </c>
      <c r="S118" s="44">
        <f t="shared" si="9"/>
        <v>0</v>
      </c>
      <c r="U118" s="50"/>
    </row>
    <row r="119" spans="1:21" ht="56.25" customHeight="1">
      <c r="A119" s="25" t="s">
        <v>67</v>
      </c>
      <c r="B119" s="26" t="s">
        <v>116</v>
      </c>
      <c r="C119" s="26" t="s">
        <v>16</v>
      </c>
      <c r="D119" s="26" t="s">
        <v>124</v>
      </c>
      <c r="E119" s="26" t="s">
        <v>22</v>
      </c>
      <c r="F119" s="26" t="s">
        <v>295</v>
      </c>
      <c r="G119" s="27" t="s">
        <v>118</v>
      </c>
      <c r="H119" s="36" t="s">
        <v>297</v>
      </c>
      <c r="I119" s="6"/>
      <c r="J119" s="6"/>
      <c r="K119" s="6"/>
      <c r="L119" s="6"/>
      <c r="M119" s="6"/>
      <c r="N119" s="6"/>
      <c r="O119" s="6"/>
      <c r="P119" s="6"/>
      <c r="Q119" s="6"/>
      <c r="R119" s="6">
        <v>1200</v>
      </c>
      <c r="S119" s="44">
        <f t="shared" si="9"/>
        <v>1200</v>
      </c>
      <c r="U119" s="50"/>
    </row>
    <row r="120" spans="1:21" ht="31.5">
      <c r="A120" s="25" t="s">
        <v>99</v>
      </c>
      <c r="B120" s="26" t="s">
        <v>116</v>
      </c>
      <c r="C120" s="26" t="s">
        <v>16</v>
      </c>
      <c r="D120" s="26" t="s">
        <v>18</v>
      </c>
      <c r="E120" s="26" t="s">
        <v>219</v>
      </c>
      <c r="F120" s="26" t="s">
        <v>5</v>
      </c>
      <c r="G120" s="27" t="s">
        <v>118</v>
      </c>
      <c r="H120" s="28" t="s">
        <v>222</v>
      </c>
      <c r="I120" s="6">
        <f>SUM(I123:I146)</f>
        <v>417882.4</v>
      </c>
      <c r="J120" s="6">
        <f>SUM(J121:J146)</f>
        <v>314.64</v>
      </c>
      <c r="K120" s="6">
        <f>I120+J120</f>
        <v>418197.04000000004</v>
      </c>
      <c r="L120" s="6">
        <f>SUM(L121:L146)</f>
        <v>8093.990000000001</v>
      </c>
      <c r="M120" s="6">
        <f aca="true" t="shared" si="13" ref="M120:M167">K120+L120</f>
        <v>426291.03</v>
      </c>
      <c r="N120" s="6">
        <f aca="true" t="shared" si="14" ref="N120:S120">SUM(N121:N146)</f>
        <v>10</v>
      </c>
      <c r="O120" s="6">
        <f t="shared" si="14"/>
        <v>426418.23</v>
      </c>
      <c r="P120" s="6">
        <f t="shared" si="14"/>
        <v>13475.940000000002</v>
      </c>
      <c r="Q120" s="6">
        <f t="shared" si="14"/>
        <v>439894.1700000001</v>
      </c>
      <c r="R120" s="6">
        <f t="shared" si="14"/>
        <v>-6696.570000000001</v>
      </c>
      <c r="S120" s="6">
        <f t="shared" si="14"/>
        <v>433197.60000000003</v>
      </c>
      <c r="U120" s="50"/>
    </row>
    <row r="121" spans="1:21" ht="47.25">
      <c r="A121" s="25" t="s">
        <v>67</v>
      </c>
      <c r="B121" s="26" t="s">
        <v>116</v>
      </c>
      <c r="C121" s="26" t="s">
        <v>16</v>
      </c>
      <c r="D121" s="26" t="s">
        <v>253</v>
      </c>
      <c r="E121" s="26" t="s">
        <v>22</v>
      </c>
      <c r="F121" s="26" t="s">
        <v>5</v>
      </c>
      <c r="G121" s="27" t="s">
        <v>118</v>
      </c>
      <c r="H121" s="37" t="s">
        <v>252</v>
      </c>
      <c r="I121" s="6">
        <v>0</v>
      </c>
      <c r="J121" s="6">
        <v>308.84</v>
      </c>
      <c r="K121" s="6">
        <f>J121</f>
        <v>308.84</v>
      </c>
      <c r="L121" s="6"/>
      <c r="M121" s="6">
        <f t="shared" si="13"/>
        <v>308.84</v>
      </c>
      <c r="N121" s="6"/>
      <c r="O121" s="6">
        <v>308.84</v>
      </c>
      <c r="P121" s="6"/>
      <c r="Q121" s="6">
        <v>308.84</v>
      </c>
      <c r="R121" s="6"/>
      <c r="S121" s="44">
        <f t="shared" si="9"/>
        <v>308.84</v>
      </c>
      <c r="U121" s="50"/>
    </row>
    <row r="122" spans="1:21" ht="78.75">
      <c r="A122" s="25" t="s">
        <v>67</v>
      </c>
      <c r="B122" s="26" t="s">
        <v>116</v>
      </c>
      <c r="C122" s="26" t="s">
        <v>16</v>
      </c>
      <c r="D122" s="26" t="s">
        <v>258</v>
      </c>
      <c r="E122" s="26" t="s">
        <v>22</v>
      </c>
      <c r="F122" s="26" t="s">
        <v>5</v>
      </c>
      <c r="G122" s="27" t="s">
        <v>118</v>
      </c>
      <c r="H122" s="37" t="s">
        <v>259</v>
      </c>
      <c r="I122" s="6"/>
      <c r="J122" s="6"/>
      <c r="K122" s="6">
        <v>0</v>
      </c>
      <c r="L122" s="6">
        <v>4.39</v>
      </c>
      <c r="M122" s="6">
        <f t="shared" si="13"/>
        <v>4.39</v>
      </c>
      <c r="N122" s="6">
        <v>0</v>
      </c>
      <c r="O122" s="6">
        <v>4.39</v>
      </c>
      <c r="P122" s="6">
        <v>0</v>
      </c>
      <c r="Q122" s="6">
        <v>4.39</v>
      </c>
      <c r="R122" s="6">
        <v>-3.01</v>
      </c>
      <c r="S122" s="44">
        <f t="shared" si="9"/>
        <v>1.38</v>
      </c>
      <c r="U122" s="50"/>
    </row>
    <row r="123" spans="1:21" ht="47.25">
      <c r="A123" s="25" t="s">
        <v>67</v>
      </c>
      <c r="B123" s="26" t="s">
        <v>116</v>
      </c>
      <c r="C123" s="26" t="s">
        <v>16</v>
      </c>
      <c r="D123" s="26" t="s">
        <v>136</v>
      </c>
      <c r="E123" s="26" t="s">
        <v>22</v>
      </c>
      <c r="F123" s="26" t="s">
        <v>5</v>
      </c>
      <c r="G123" s="27" t="s">
        <v>118</v>
      </c>
      <c r="H123" s="22" t="s">
        <v>137</v>
      </c>
      <c r="I123" s="6">
        <v>2468</v>
      </c>
      <c r="J123" s="6">
        <v>0</v>
      </c>
      <c r="K123" s="6">
        <v>2468</v>
      </c>
      <c r="L123" s="6">
        <v>8030</v>
      </c>
      <c r="M123" s="6">
        <f t="shared" si="13"/>
        <v>10498</v>
      </c>
      <c r="N123" s="6">
        <v>0</v>
      </c>
      <c r="O123" s="6">
        <v>10498</v>
      </c>
      <c r="P123" s="6">
        <v>0</v>
      </c>
      <c r="Q123" s="6">
        <v>10498</v>
      </c>
      <c r="R123" s="6">
        <v>-739</v>
      </c>
      <c r="S123" s="44">
        <f t="shared" si="9"/>
        <v>9759</v>
      </c>
      <c r="U123" s="50"/>
    </row>
    <row r="124" spans="1:21" ht="63">
      <c r="A124" s="25" t="s">
        <v>67</v>
      </c>
      <c r="B124" s="26" t="s">
        <v>116</v>
      </c>
      <c r="C124" s="26" t="s">
        <v>16</v>
      </c>
      <c r="D124" s="26" t="s">
        <v>138</v>
      </c>
      <c r="E124" s="26" t="s">
        <v>22</v>
      </c>
      <c r="F124" s="26" t="s">
        <v>139</v>
      </c>
      <c r="G124" s="27" t="s">
        <v>118</v>
      </c>
      <c r="H124" s="22" t="s">
        <v>224</v>
      </c>
      <c r="I124" s="6">
        <v>260097</v>
      </c>
      <c r="J124" s="6">
        <v>0</v>
      </c>
      <c r="K124" s="6">
        <v>260097</v>
      </c>
      <c r="L124" s="6">
        <v>0</v>
      </c>
      <c r="M124" s="6">
        <f t="shared" si="13"/>
        <v>260097</v>
      </c>
      <c r="N124" s="6">
        <v>0</v>
      </c>
      <c r="O124" s="6">
        <v>260097</v>
      </c>
      <c r="P124" s="6">
        <v>17107.7</v>
      </c>
      <c r="Q124" s="6">
        <v>277204.7</v>
      </c>
      <c r="R124" s="6"/>
      <c r="S124" s="44">
        <f t="shared" si="9"/>
        <v>277204.7</v>
      </c>
      <c r="U124" s="50"/>
    </row>
    <row r="125" spans="1:21" ht="47.25">
      <c r="A125" s="25" t="s">
        <v>67</v>
      </c>
      <c r="B125" s="26" t="s">
        <v>116</v>
      </c>
      <c r="C125" s="26" t="s">
        <v>16</v>
      </c>
      <c r="D125" s="26" t="s">
        <v>138</v>
      </c>
      <c r="E125" s="26" t="s">
        <v>22</v>
      </c>
      <c r="F125" s="26" t="s">
        <v>140</v>
      </c>
      <c r="G125" s="27" t="s">
        <v>118</v>
      </c>
      <c r="H125" s="22" t="s">
        <v>141</v>
      </c>
      <c r="I125" s="6">
        <v>446</v>
      </c>
      <c r="J125" s="6">
        <v>0</v>
      </c>
      <c r="K125" s="6">
        <v>446</v>
      </c>
      <c r="L125" s="6">
        <v>0</v>
      </c>
      <c r="M125" s="6">
        <f t="shared" si="13"/>
        <v>446</v>
      </c>
      <c r="N125" s="6">
        <v>0</v>
      </c>
      <c r="O125" s="6">
        <v>446</v>
      </c>
      <c r="P125" s="6">
        <v>0</v>
      </c>
      <c r="Q125" s="6">
        <v>446</v>
      </c>
      <c r="R125" s="6"/>
      <c r="S125" s="44">
        <f t="shared" si="9"/>
        <v>446</v>
      </c>
      <c r="U125" s="50"/>
    </row>
    <row r="126" spans="1:21" ht="78.75">
      <c r="A126" s="25" t="s">
        <v>67</v>
      </c>
      <c r="B126" s="26" t="s">
        <v>116</v>
      </c>
      <c r="C126" s="26" t="s">
        <v>16</v>
      </c>
      <c r="D126" s="26" t="s">
        <v>138</v>
      </c>
      <c r="E126" s="26" t="s">
        <v>22</v>
      </c>
      <c r="F126" s="26" t="s">
        <v>142</v>
      </c>
      <c r="G126" s="27" t="s">
        <v>118</v>
      </c>
      <c r="H126" s="22" t="s">
        <v>210</v>
      </c>
      <c r="I126" s="6">
        <v>46691</v>
      </c>
      <c r="J126" s="6">
        <v>0</v>
      </c>
      <c r="K126" s="6">
        <v>46691</v>
      </c>
      <c r="L126" s="6">
        <v>0</v>
      </c>
      <c r="M126" s="6">
        <f t="shared" si="13"/>
        <v>46691</v>
      </c>
      <c r="N126" s="6">
        <v>0</v>
      </c>
      <c r="O126" s="6">
        <v>46691</v>
      </c>
      <c r="P126" s="6">
        <v>0</v>
      </c>
      <c r="Q126" s="6">
        <v>46691</v>
      </c>
      <c r="R126" s="6"/>
      <c r="S126" s="44">
        <f t="shared" si="9"/>
        <v>46691</v>
      </c>
      <c r="U126" s="50"/>
    </row>
    <row r="127" spans="1:21" ht="63">
      <c r="A127" s="25" t="s">
        <v>67</v>
      </c>
      <c r="B127" s="26" t="s">
        <v>116</v>
      </c>
      <c r="C127" s="26" t="s">
        <v>16</v>
      </c>
      <c r="D127" s="26" t="s">
        <v>138</v>
      </c>
      <c r="E127" s="26" t="s">
        <v>22</v>
      </c>
      <c r="F127" s="26" t="s">
        <v>143</v>
      </c>
      <c r="G127" s="27" t="s">
        <v>118</v>
      </c>
      <c r="H127" s="22" t="s">
        <v>211</v>
      </c>
      <c r="I127" s="6">
        <v>1001</v>
      </c>
      <c r="J127" s="6">
        <v>0</v>
      </c>
      <c r="K127" s="6">
        <v>1001</v>
      </c>
      <c r="L127" s="6">
        <v>0</v>
      </c>
      <c r="M127" s="6">
        <f t="shared" si="13"/>
        <v>1001</v>
      </c>
      <c r="N127" s="6">
        <v>0</v>
      </c>
      <c r="O127" s="6">
        <v>1039</v>
      </c>
      <c r="P127" s="6">
        <v>0</v>
      </c>
      <c r="Q127" s="6">
        <v>1039</v>
      </c>
      <c r="R127" s="6"/>
      <c r="S127" s="44">
        <f t="shared" si="9"/>
        <v>1039</v>
      </c>
      <c r="U127" s="50"/>
    </row>
    <row r="128" spans="1:21" ht="94.5">
      <c r="A128" s="25" t="s">
        <v>67</v>
      </c>
      <c r="B128" s="26" t="s">
        <v>116</v>
      </c>
      <c r="C128" s="26" t="s">
        <v>16</v>
      </c>
      <c r="D128" s="26" t="s">
        <v>138</v>
      </c>
      <c r="E128" s="26" t="s">
        <v>22</v>
      </c>
      <c r="F128" s="26" t="s">
        <v>144</v>
      </c>
      <c r="G128" s="27" t="s">
        <v>118</v>
      </c>
      <c r="H128" s="22" t="s">
        <v>207</v>
      </c>
      <c r="I128" s="6">
        <v>16.6</v>
      </c>
      <c r="J128" s="6">
        <v>0</v>
      </c>
      <c r="K128" s="6">
        <v>16.6</v>
      </c>
      <c r="L128" s="6">
        <v>0</v>
      </c>
      <c r="M128" s="6">
        <f t="shared" si="13"/>
        <v>16.6</v>
      </c>
      <c r="N128" s="6">
        <v>0</v>
      </c>
      <c r="O128" s="6">
        <v>16.6</v>
      </c>
      <c r="P128" s="6">
        <v>0.4</v>
      </c>
      <c r="Q128" s="6">
        <v>17</v>
      </c>
      <c r="R128" s="6"/>
      <c r="S128" s="44">
        <f t="shared" si="9"/>
        <v>17</v>
      </c>
      <c r="U128" s="50"/>
    </row>
    <row r="129" spans="1:21" ht="126">
      <c r="A129" s="25" t="s">
        <v>67</v>
      </c>
      <c r="B129" s="26" t="s">
        <v>116</v>
      </c>
      <c r="C129" s="26" t="s">
        <v>16</v>
      </c>
      <c r="D129" s="26" t="s">
        <v>138</v>
      </c>
      <c r="E129" s="26" t="s">
        <v>22</v>
      </c>
      <c r="F129" s="26" t="s">
        <v>145</v>
      </c>
      <c r="G129" s="27" t="s">
        <v>118</v>
      </c>
      <c r="H129" s="22" t="s">
        <v>206</v>
      </c>
      <c r="I129" s="6">
        <v>9272</v>
      </c>
      <c r="J129" s="6">
        <v>0</v>
      </c>
      <c r="K129" s="6">
        <v>9272</v>
      </c>
      <c r="L129" s="6">
        <v>0</v>
      </c>
      <c r="M129" s="6">
        <f t="shared" si="13"/>
        <v>9272</v>
      </c>
      <c r="N129" s="6">
        <v>0</v>
      </c>
      <c r="O129" s="6">
        <v>9272</v>
      </c>
      <c r="P129" s="6">
        <v>0</v>
      </c>
      <c r="Q129" s="6">
        <v>9272</v>
      </c>
      <c r="R129" s="6">
        <v>30</v>
      </c>
      <c r="S129" s="44">
        <f t="shared" si="9"/>
        <v>9302</v>
      </c>
      <c r="U129" s="50"/>
    </row>
    <row r="130" spans="1:21" ht="141.75">
      <c r="A130" s="25" t="s">
        <v>67</v>
      </c>
      <c r="B130" s="26" t="s">
        <v>116</v>
      </c>
      <c r="C130" s="26" t="s">
        <v>16</v>
      </c>
      <c r="D130" s="26" t="s">
        <v>138</v>
      </c>
      <c r="E130" s="26" t="s">
        <v>22</v>
      </c>
      <c r="F130" s="26" t="s">
        <v>146</v>
      </c>
      <c r="G130" s="27" t="s">
        <v>118</v>
      </c>
      <c r="H130" s="22" t="s">
        <v>205</v>
      </c>
      <c r="I130" s="6">
        <v>416</v>
      </c>
      <c r="J130" s="6">
        <v>0</v>
      </c>
      <c r="K130" s="6">
        <v>416</v>
      </c>
      <c r="L130" s="6">
        <v>0</v>
      </c>
      <c r="M130" s="6">
        <f t="shared" si="13"/>
        <v>416</v>
      </c>
      <c r="N130" s="6">
        <v>0</v>
      </c>
      <c r="O130" s="6">
        <v>416</v>
      </c>
      <c r="P130" s="6">
        <v>0</v>
      </c>
      <c r="Q130" s="6">
        <v>416</v>
      </c>
      <c r="R130" s="6">
        <v>0</v>
      </c>
      <c r="S130" s="44">
        <f t="shared" si="9"/>
        <v>416</v>
      </c>
      <c r="U130" s="50"/>
    </row>
    <row r="131" spans="1:21" ht="78.75">
      <c r="A131" s="25" t="s">
        <v>67</v>
      </c>
      <c r="B131" s="26" t="s">
        <v>116</v>
      </c>
      <c r="C131" s="26" t="s">
        <v>16</v>
      </c>
      <c r="D131" s="26" t="s">
        <v>138</v>
      </c>
      <c r="E131" s="26" t="s">
        <v>22</v>
      </c>
      <c r="F131" s="26" t="s">
        <v>147</v>
      </c>
      <c r="G131" s="27" t="s">
        <v>118</v>
      </c>
      <c r="H131" s="22" t="s">
        <v>208</v>
      </c>
      <c r="I131" s="6">
        <v>43</v>
      </c>
      <c r="J131" s="6">
        <v>0</v>
      </c>
      <c r="K131" s="6">
        <v>43</v>
      </c>
      <c r="L131" s="6">
        <v>0</v>
      </c>
      <c r="M131" s="6">
        <f t="shared" si="13"/>
        <v>43</v>
      </c>
      <c r="N131" s="6">
        <v>0</v>
      </c>
      <c r="O131" s="6">
        <v>45</v>
      </c>
      <c r="P131" s="6">
        <v>0</v>
      </c>
      <c r="Q131" s="6">
        <v>45</v>
      </c>
      <c r="R131" s="6">
        <v>0</v>
      </c>
      <c r="S131" s="44">
        <f t="shared" si="9"/>
        <v>45</v>
      </c>
      <c r="U131" s="50"/>
    </row>
    <row r="132" spans="1:21" ht="78.75">
      <c r="A132" s="25" t="s">
        <v>67</v>
      </c>
      <c r="B132" s="26" t="s">
        <v>116</v>
      </c>
      <c r="C132" s="26" t="s">
        <v>16</v>
      </c>
      <c r="D132" s="26" t="s">
        <v>138</v>
      </c>
      <c r="E132" s="26" t="s">
        <v>22</v>
      </c>
      <c r="F132" s="26" t="s">
        <v>148</v>
      </c>
      <c r="G132" s="27" t="s">
        <v>118</v>
      </c>
      <c r="H132" s="22" t="s">
        <v>209</v>
      </c>
      <c r="I132" s="6">
        <v>2724.9</v>
      </c>
      <c r="J132" s="6">
        <v>0</v>
      </c>
      <c r="K132" s="6">
        <v>2724.9</v>
      </c>
      <c r="L132" s="6">
        <v>0</v>
      </c>
      <c r="M132" s="6">
        <f t="shared" si="13"/>
        <v>2724.9</v>
      </c>
      <c r="N132" s="6">
        <v>0</v>
      </c>
      <c r="O132" s="6">
        <v>2724.9</v>
      </c>
      <c r="P132" s="6">
        <v>0</v>
      </c>
      <c r="Q132" s="6">
        <v>2724.9</v>
      </c>
      <c r="R132" s="6">
        <v>0</v>
      </c>
      <c r="S132" s="44">
        <f t="shared" si="9"/>
        <v>2724.9</v>
      </c>
      <c r="U132" s="50"/>
    </row>
    <row r="133" spans="1:21" ht="94.5">
      <c r="A133" s="25" t="s">
        <v>67</v>
      </c>
      <c r="B133" s="26" t="s">
        <v>116</v>
      </c>
      <c r="C133" s="26" t="s">
        <v>16</v>
      </c>
      <c r="D133" s="26" t="s">
        <v>138</v>
      </c>
      <c r="E133" s="26" t="s">
        <v>22</v>
      </c>
      <c r="F133" s="26" t="s">
        <v>149</v>
      </c>
      <c r="G133" s="27" t="s">
        <v>118</v>
      </c>
      <c r="H133" s="22" t="s">
        <v>225</v>
      </c>
      <c r="I133" s="6">
        <v>223.7</v>
      </c>
      <c r="J133" s="6">
        <v>0</v>
      </c>
      <c r="K133" s="6">
        <v>223.7</v>
      </c>
      <c r="L133" s="6">
        <v>0</v>
      </c>
      <c r="M133" s="6">
        <f t="shared" si="13"/>
        <v>223.7</v>
      </c>
      <c r="N133" s="6">
        <v>0</v>
      </c>
      <c r="O133" s="6">
        <v>267.7</v>
      </c>
      <c r="P133" s="6">
        <v>0</v>
      </c>
      <c r="Q133" s="6">
        <v>267.7</v>
      </c>
      <c r="R133" s="6">
        <v>0</v>
      </c>
      <c r="S133" s="44">
        <f t="shared" si="9"/>
        <v>267.7</v>
      </c>
      <c r="U133" s="50"/>
    </row>
    <row r="134" spans="1:21" ht="110.25">
      <c r="A134" s="25" t="s">
        <v>67</v>
      </c>
      <c r="B134" s="26" t="s">
        <v>116</v>
      </c>
      <c r="C134" s="26" t="s">
        <v>16</v>
      </c>
      <c r="D134" s="26" t="s">
        <v>138</v>
      </c>
      <c r="E134" s="26" t="s">
        <v>22</v>
      </c>
      <c r="F134" s="26" t="s">
        <v>150</v>
      </c>
      <c r="G134" s="27" t="s">
        <v>118</v>
      </c>
      <c r="H134" s="22" t="s">
        <v>226</v>
      </c>
      <c r="I134" s="6">
        <v>51322</v>
      </c>
      <c r="J134" s="6">
        <v>0</v>
      </c>
      <c r="K134" s="6">
        <v>51322</v>
      </c>
      <c r="L134" s="6">
        <v>0</v>
      </c>
      <c r="M134" s="6">
        <f t="shared" si="13"/>
        <v>51322</v>
      </c>
      <c r="N134" s="6">
        <v>0</v>
      </c>
      <c r="O134" s="6">
        <v>51322</v>
      </c>
      <c r="P134" s="6">
        <v>0</v>
      </c>
      <c r="Q134" s="6">
        <v>51322</v>
      </c>
      <c r="R134" s="6">
        <v>-9000</v>
      </c>
      <c r="S134" s="44">
        <f t="shared" si="9"/>
        <v>42322</v>
      </c>
      <c r="U134" s="50"/>
    </row>
    <row r="135" spans="1:21" ht="110.25">
      <c r="A135" s="25" t="s">
        <v>67</v>
      </c>
      <c r="B135" s="26" t="s">
        <v>116</v>
      </c>
      <c r="C135" s="26" t="s">
        <v>16</v>
      </c>
      <c r="D135" s="26" t="s">
        <v>138</v>
      </c>
      <c r="E135" s="26" t="s">
        <v>22</v>
      </c>
      <c r="F135" s="26" t="s">
        <v>151</v>
      </c>
      <c r="G135" s="27" t="s">
        <v>118</v>
      </c>
      <c r="H135" s="22" t="s">
        <v>212</v>
      </c>
      <c r="I135" s="6">
        <v>693</v>
      </c>
      <c r="J135" s="6">
        <v>0</v>
      </c>
      <c r="K135" s="6">
        <v>693</v>
      </c>
      <c r="L135" s="6">
        <v>0</v>
      </c>
      <c r="M135" s="6">
        <f t="shared" si="13"/>
        <v>693</v>
      </c>
      <c r="N135" s="6">
        <v>0</v>
      </c>
      <c r="O135" s="6">
        <v>693</v>
      </c>
      <c r="P135" s="6">
        <v>0</v>
      </c>
      <c r="Q135" s="6">
        <v>693</v>
      </c>
      <c r="R135" s="6">
        <v>0</v>
      </c>
      <c r="S135" s="44">
        <f t="shared" si="9"/>
        <v>693</v>
      </c>
      <c r="U135" s="50"/>
    </row>
    <row r="136" spans="1:21" ht="78.75">
      <c r="A136" s="25" t="s">
        <v>67</v>
      </c>
      <c r="B136" s="26" t="s">
        <v>116</v>
      </c>
      <c r="C136" s="26" t="s">
        <v>16</v>
      </c>
      <c r="D136" s="26" t="s">
        <v>138</v>
      </c>
      <c r="E136" s="26" t="s">
        <v>22</v>
      </c>
      <c r="F136" s="26" t="s">
        <v>152</v>
      </c>
      <c r="G136" s="27" t="s">
        <v>118</v>
      </c>
      <c r="H136" s="22" t="s">
        <v>213</v>
      </c>
      <c r="I136" s="6">
        <v>62</v>
      </c>
      <c r="J136" s="6">
        <v>0</v>
      </c>
      <c r="K136" s="6">
        <v>62</v>
      </c>
      <c r="L136" s="6">
        <v>0</v>
      </c>
      <c r="M136" s="6">
        <f t="shared" si="13"/>
        <v>62</v>
      </c>
      <c r="N136" s="6">
        <v>0</v>
      </c>
      <c r="O136" s="6">
        <v>62</v>
      </c>
      <c r="P136" s="6">
        <v>0</v>
      </c>
      <c r="Q136" s="6">
        <v>62</v>
      </c>
      <c r="R136" s="6">
        <v>0</v>
      </c>
      <c r="S136" s="44">
        <f t="shared" si="9"/>
        <v>62</v>
      </c>
      <c r="U136" s="50"/>
    </row>
    <row r="137" spans="1:21" ht="78.75">
      <c r="A137" s="25" t="s">
        <v>67</v>
      </c>
      <c r="B137" s="26" t="s">
        <v>116</v>
      </c>
      <c r="C137" s="26" t="s">
        <v>16</v>
      </c>
      <c r="D137" s="26" t="s">
        <v>138</v>
      </c>
      <c r="E137" s="26" t="s">
        <v>22</v>
      </c>
      <c r="F137" s="26" t="s">
        <v>153</v>
      </c>
      <c r="G137" s="27" t="s">
        <v>118</v>
      </c>
      <c r="H137" s="22" t="s">
        <v>227</v>
      </c>
      <c r="I137" s="6">
        <v>14206.2</v>
      </c>
      <c r="J137" s="6">
        <v>0</v>
      </c>
      <c r="K137" s="6">
        <v>14206.2</v>
      </c>
      <c r="L137" s="6">
        <v>0</v>
      </c>
      <c r="M137" s="6">
        <f t="shared" si="13"/>
        <v>14206.2</v>
      </c>
      <c r="N137" s="6">
        <v>0</v>
      </c>
      <c r="O137" s="6">
        <v>14206.2</v>
      </c>
      <c r="P137" s="6">
        <v>917.83</v>
      </c>
      <c r="Q137" s="6">
        <v>15124.03</v>
      </c>
      <c r="R137" s="6"/>
      <c r="S137" s="44">
        <f aca="true" t="shared" si="15" ref="S137:S169">Q137+R137</f>
        <v>15124.03</v>
      </c>
      <c r="U137" s="50"/>
    </row>
    <row r="138" spans="1:21" ht="157.5">
      <c r="A138" s="25" t="s">
        <v>67</v>
      </c>
      <c r="B138" s="26" t="s">
        <v>116</v>
      </c>
      <c r="C138" s="26" t="s">
        <v>16</v>
      </c>
      <c r="D138" s="26" t="s">
        <v>138</v>
      </c>
      <c r="E138" s="26" t="s">
        <v>22</v>
      </c>
      <c r="F138" s="26" t="s">
        <v>154</v>
      </c>
      <c r="G138" s="27" t="s">
        <v>118</v>
      </c>
      <c r="H138" s="22" t="s">
        <v>228</v>
      </c>
      <c r="I138" s="6">
        <v>1205.5</v>
      </c>
      <c r="J138" s="6">
        <v>0</v>
      </c>
      <c r="K138" s="6">
        <v>1205.5</v>
      </c>
      <c r="L138" s="6">
        <v>0</v>
      </c>
      <c r="M138" s="6">
        <f t="shared" si="13"/>
        <v>1205.5</v>
      </c>
      <c r="N138" s="6">
        <v>0</v>
      </c>
      <c r="O138" s="6">
        <v>1205.5</v>
      </c>
      <c r="P138" s="6">
        <v>0</v>
      </c>
      <c r="Q138" s="6">
        <v>1205.5</v>
      </c>
      <c r="R138" s="6">
        <v>-681.5</v>
      </c>
      <c r="S138" s="44">
        <f t="shared" si="15"/>
        <v>524</v>
      </c>
      <c r="U138" s="50"/>
    </row>
    <row r="139" spans="1:21" ht="94.5">
      <c r="A139" s="25" t="s">
        <v>67</v>
      </c>
      <c r="B139" s="26" t="s">
        <v>116</v>
      </c>
      <c r="C139" s="26" t="s">
        <v>16</v>
      </c>
      <c r="D139" s="26" t="s">
        <v>138</v>
      </c>
      <c r="E139" s="26" t="s">
        <v>22</v>
      </c>
      <c r="F139" s="26" t="s">
        <v>155</v>
      </c>
      <c r="G139" s="27" t="s">
        <v>118</v>
      </c>
      <c r="H139" s="22" t="s">
        <v>156</v>
      </c>
      <c r="I139" s="6">
        <v>1.5</v>
      </c>
      <c r="J139" s="6">
        <v>0</v>
      </c>
      <c r="K139" s="6">
        <v>1.5</v>
      </c>
      <c r="L139" s="6">
        <v>0</v>
      </c>
      <c r="M139" s="6">
        <f t="shared" si="13"/>
        <v>1.5</v>
      </c>
      <c r="N139" s="6">
        <v>0</v>
      </c>
      <c r="O139" s="6">
        <v>1.7</v>
      </c>
      <c r="P139" s="6">
        <v>0</v>
      </c>
      <c r="Q139" s="6">
        <v>1.7</v>
      </c>
      <c r="R139" s="6">
        <v>0</v>
      </c>
      <c r="S139" s="44">
        <f t="shared" si="15"/>
        <v>1.7</v>
      </c>
      <c r="U139" s="50"/>
    </row>
    <row r="140" spans="1:21" ht="78.75">
      <c r="A140" s="25" t="s">
        <v>67</v>
      </c>
      <c r="B140" s="26" t="s">
        <v>116</v>
      </c>
      <c r="C140" s="26" t="s">
        <v>16</v>
      </c>
      <c r="D140" s="26" t="s">
        <v>138</v>
      </c>
      <c r="E140" s="26" t="s">
        <v>22</v>
      </c>
      <c r="F140" s="26" t="s">
        <v>157</v>
      </c>
      <c r="G140" s="27" t="s">
        <v>118</v>
      </c>
      <c r="H140" s="22" t="s">
        <v>214</v>
      </c>
      <c r="I140" s="6">
        <v>896</v>
      </c>
      <c r="J140" s="6">
        <v>0</v>
      </c>
      <c r="K140" s="6">
        <v>896</v>
      </c>
      <c r="L140" s="6">
        <v>0</v>
      </c>
      <c r="M140" s="6">
        <f t="shared" si="13"/>
        <v>896</v>
      </c>
      <c r="N140" s="6">
        <v>0</v>
      </c>
      <c r="O140" s="6">
        <v>929</v>
      </c>
      <c r="P140" s="6">
        <v>0</v>
      </c>
      <c r="Q140" s="6">
        <v>929</v>
      </c>
      <c r="R140" s="6">
        <v>0</v>
      </c>
      <c r="S140" s="44">
        <f t="shared" si="15"/>
        <v>929</v>
      </c>
      <c r="U140" s="50"/>
    </row>
    <row r="141" spans="1:21" ht="78.75">
      <c r="A141" s="25" t="s">
        <v>67</v>
      </c>
      <c r="B141" s="26" t="s">
        <v>116</v>
      </c>
      <c r="C141" s="26" t="s">
        <v>16</v>
      </c>
      <c r="D141" s="26" t="s">
        <v>138</v>
      </c>
      <c r="E141" s="26" t="s">
        <v>22</v>
      </c>
      <c r="F141" s="26" t="s">
        <v>158</v>
      </c>
      <c r="G141" s="27" t="s">
        <v>118</v>
      </c>
      <c r="H141" s="22" t="s">
        <v>215</v>
      </c>
      <c r="I141" s="6">
        <v>1022.1</v>
      </c>
      <c r="J141" s="6">
        <v>0</v>
      </c>
      <c r="K141" s="6">
        <v>1022.1</v>
      </c>
      <c r="L141" s="6">
        <v>0</v>
      </c>
      <c r="M141" s="6">
        <f t="shared" si="13"/>
        <v>1022.1</v>
      </c>
      <c r="N141" s="6">
        <v>0</v>
      </c>
      <c r="O141" s="6">
        <v>1022.1</v>
      </c>
      <c r="P141" s="6">
        <v>263.71</v>
      </c>
      <c r="Q141" s="6">
        <v>1285.81</v>
      </c>
      <c r="R141" s="6"/>
      <c r="S141" s="44">
        <f t="shared" si="15"/>
        <v>1285.81</v>
      </c>
      <c r="U141" s="50"/>
    </row>
    <row r="142" spans="1:21" ht="81" customHeight="1">
      <c r="A142" s="25" t="s">
        <v>67</v>
      </c>
      <c r="B142" s="26" t="s">
        <v>116</v>
      </c>
      <c r="C142" s="26" t="s">
        <v>16</v>
      </c>
      <c r="D142" s="26" t="s">
        <v>138</v>
      </c>
      <c r="E142" s="26" t="s">
        <v>22</v>
      </c>
      <c r="F142" s="26" t="s">
        <v>159</v>
      </c>
      <c r="G142" s="27" t="s">
        <v>118</v>
      </c>
      <c r="H142" s="22" t="s">
        <v>216</v>
      </c>
      <c r="I142" s="6">
        <v>2.5</v>
      </c>
      <c r="J142" s="6">
        <v>0</v>
      </c>
      <c r="K142" s="6">
        <v>2.5</v>
      </c>
      <c r="L142" s="6">
        <v>0</v>
      </c>
      <c r="M142" s="6">
        <f t="shared" si="13"/>
        <v>2.5</v>
      </c>
      <c r="N142" s="6">
        <v>0</v>
      </c>
      <c r="O142" s="6">
        <v>2.5</v>
      </c>
      <c r="P142" s="6">
        <v>5</v>
      </c>
      <c r="Q142" s="6">
        <v>7.5</v>
      </c>
      <c r="R142" s="6">
        <v>-2</v>
      </c>
      <c r="S142" s="44">
        <f t="shared" si="15"/>
        <v>5.5</v>
      </c>
      <c r="U142" s="50"/>
    </row>
    <row r="143" spans="1:21" ht="81.75" customHeight="1">
      <c r="A143" s="25" t="s">
        <v>67</v>
      </c>
      <c r="B143" s="26" t="s">
        <v>116</v>
      </c>
      <c r="C143" s="26" t="s">
        <v>16</v>
      </c>
      <c r="D143" s="26" t="s">
        <v>160</v>
      </c>
      <c r="E143" s="26" t="s">
        <v>22</v>
      </c>
      <c r="F143" s="26" t="s">
        <v>5</v>
      </c>
      <c r="G143" s="27" t="s">
        <v>118</v>
      </c>
      <c r="H143" s="22" t="s">
        <v>161</v>
      </c>
      <c r="I143" s="6">
        <v>527</v>
      </c>
      <c r="J143" s="6">
        <v>0</v>
      </c>
      <c r="K143" s="6">
        <v>527</v>
      </c>
      <c r="L143" s="6">
        <v>0</v>
      </c>
      <c r="M143" s="6">
        <f t="shared" si="13"/>
        <v>527</v>
      </c>
      <c r="N143" s="6">
        <v>0</v>
      </c>
      <c r="O143" s="6">
        <v>527</v>
      </c>
      <c r="P143" s="6">
        <v>510</v>
      </c>
      <c r="Q143" s="6">
        <v>1037</v>
      </c>
      <c r="R143" s="6"/>
      <c r="S143" s="44">
        <f t="shared" si="15"/>
        <v>1037</v>
      </c>
      <c r="U143" s="50"/>
    </row>
    <row r="144" spans="1:21" ht="98.25" customHeight="1">
      <c r="A144" s="25" t="s">
        <v>67</v>
      </c>
      <c r="B144" s="26" t="s">
        <v>116</v>
      </c>
      <c r="C144" s="26" t="s">
        <v>16</v>
      </c>
      <c r="D144" s="26" t="s">
        <v>162</v>
      </c>
      <c r="E144" s="26" t="s">
        <v>22</v>
      </c>
      <c r="F144" s="26" t="s">
        <v>53</v>
      </c>
      <c r="G144" s="27" t="s">
        <v>118</v>
      </c>
      <c r="H144" s="22" t="s">
        <v>163</v>
      </c>
      <c r="I144" s="6">
        <v>20499</v>
      </c>
      <c r="J144" s="6">
        <v>0</v>
      </c>
      <c r="K144" s="6">
        <v>20499</v>
      </c>
      <c r="L144" s="6">
        <v>0</v>
      </c>
      <c r="M144" s="6">
        <f t="shared" si="13"/>
        <v>20499</v>
      </c>
      <c r="N144" s="6">
        <v>0</v>
      </c>
      <c r="O144" s="6">
        <v>20499</v>
      </c>
      <c r="P144" s="6">
        <v>-5329</v>
      </c>
      <c r="Q144" s="6">
        <v>15170</v>
      </c>
      <c r="R144" s="6">
        <v>3703.49</v>
      </c>
      <c r="S144" s="44">
        <f t="shared" si="15"/>
        <v>18873.489999999998</v>
      </c>
      <c r="U144" s="50"/>
    </row>
    <row r="145" spans="1:21" ht="78.75">
      <c r="A145" s="25" t="s">
        <v>67</v>
      </c>
      <c r="B145" s="26" t="s">
        <v>116</v>
      </c>
      <c r="C145" s="26" t="s">
        <v>16</v>
      </c>
      <c r="D145" s="26" t="s">
        <v>162</v>
      </c>
      <c r="E145" s="26" t="s">
        <v>22</v>
      </c>
      <c r="F145" s="26" t="s">
        <v>56</v>
      </c>
      <c r="G145" s="27" t="s">
        <v>118</v>
      </c>
      <c r="H145" s="22" t="s">
        <v>217</v>
      </c>
      <c r="I145" s="6">
        <v>4040.2</v>
      </c>
      <c r="J145" s="6">
        <v>0</v>
      </c>
      <c r="K145" s="6">
        <v>4040.2</v>
      </c>
      <c r="L145" s="6">
        <v>0</v>
      </c>
      <c r="M145" s="6">
        <f t="shared" si="13"/>
        <v>4040.2</v>
      </c>
      <c r="N145" s="6">
        <v>0</v>
      </c>
      <c r="O145" s="6">
        <v>4040.2</v>
      </c>
      <c r="P145" s="6">
        <v>0</v>
      </c>
      <c r="Q145" s="6">
        <v>4040.2</v>
      </c>
      <c r="R145" s="6"/>
      <c r="S145" s="44">
        <f t="shared" si="15"/>
        <v>4040.2</v>
      </c>
      <c r="U145" s="50"/>
    </row>
    <row r="146" spans="1:21" ht="157.5">
      <c r="A146" s="25" t="s">
        <v>67</v>
      </c>
      <c r="B146" s="26" t="s">
        <v>116</v>
      </c>
      <c r="C146" s="26" t="s">
        <v>16</v>
      </c>
      <c r="D146" s="26" t="s">
        <v>164</v>
      </c>
      <c r="E146" s="26" t="s">
        <v>22</v>
      </c>
      <c r="F146" s="26" t="s">
        <v>5</v>
      </c>
      <c r="G146" s="27" t="s">
        <v>118</v>
      </c>
      <c r="H146" s="22" t="s">
        <v>165</v>
      </c>
      <c r="I146" s="6">
        <v>6.2</v>
      </c>
      <c r="J146" s="6">
        <v>5.8</v>
      </c>
      <c r="K146" s="6">
        <v>12</v>
      </c>
      <c r="L146" s="6">
        <v>59.6</v>
      </c>
      <c r="M146" s="6">
        <f t="shared" si="13"/>
        <v>71.6</v>
      </c>
      <c r="N146" s="6">
        <v>10</v>
      </c>
      <c r="O146" s="6">
        <v>81.6</v>
      </c>
      <c r="P146" s="6">
        <v>0.3</v>
      </c>
      <c r="Q146" s="6">
        <v>81.9</v>
      </c>
      <c r="R146" s="6">
        <v>-4.55</v>
      </c>
      <c r="S146" s="44">
        <f t="shared" si="15"/>
        <v>77.35000000000001</v>
      </c>
      <c r="U146" s="50"/>
    </row>
    <row r="147" spans="1:21" ht="15.75">
      <c r="A147" s="25" t="s">
        <v>99</v>
      </c>
      <c r="B147" s="26" t="s">
        <v>116</v>
      </c>
      <c r="C147" s="26" t="s">
        <v>16</v>
      </c>
      <c r="D147" s="26" t="s">
        <v>181</v>
      </c>
      <c r="E147" s="26" t="s">
        <v>219</v>
      </c>
      <c r="F147" s="26" t="s">
        <v>5</v>
      </c>
      <c r="G147" s="27" t="s">
        <v>118</v>
      </c>
      <c r="H147" s="28" t="s">
        <v>223</v>
      </c>
      <c r="I147" s="6">
        <f>SUM(I148:I157)</f>
        <v>265697.1</v>
      </c>
      <c r="J147" s="6">
        <f>SUM(J148:J157)</f>
        <v>11895.91</v>
      </c>
      <c r="K147" s="6">
        <f>I147+J147</f>
        <v>277593.00999999995</v>
      </c>
      <c r="L147" s="6">
        <f>SUM(L148:L157)</f>
        <v>11192.547999999999</v>
      </c>
      <c r="M147" s="6">
        <f>K147+L147</f>
        <v>288785.55799999996</v>
      </c>
      <c r="N147" s="6">
        <f>SUM(N148:N157)</f>
        <v>1736.46</v>
      </c>
      <c r="O147" s="6">
        <f>SUM(O148:O157)</f>
        <v>291177.68999999994</v>
      </c>
      <c r="P147" s="6">
        <f>SUM(P148:P157)</f>
        <v>1670.0700000000002</v>
      </c>
      <c r="Q147" s="6">
        <f>SUM(Q148:Q157)</f>
        <v>292847.76</v>
      </c>
      <c r="R147" s="6">
        <f>SUM(R148:R158)</f>
        <v>2800</v>
      </c>
      <c r="S147" s="6">
        <f>SUM(S148:S158)</f>
        <v>295647.76</v>
      </c>
      <c r="U147" s="50"/>
    </row>
    <row r="148" spans="1:21" ht="64.5" customHeight="1">
      <c r="A148" s="25" t="s">
        <v>67</v>
      </c>
      <c r="B148" s="26" t="s">
        <v>116</v>
      </c>
      <c r="C148" s="26" t="s">
        <v>16</v>
      </c>
      <c r="D148" s="26" t="s">
        <v>166</v>
      </c>
      <c r="E148" s="26" t="s">
        <v>22</v>
      </c>
      <c r="F148" s="26" t="s">
        <v>5</v>
      </c>
      <c r="G148" s="27" t="s">
        <v>118</v>
      </c>
      <c r="H148" s="22" t="s">
        <v>167</v>
      </c>
      <c r="I148" s="6">
        <v>473</v>
      </c>
      <c r="J148" s="6">
        <v>0</v>
      </c>
      <c r="K148" s="6">
        <v>473</v>
      </c>
      <c r="L148" s="6">
        <v>0</v>
      </c>
      <c r="M148" s="6">
        <f t="shared" si="13"/>
        <v>473</v>
      </c>
      <c r="N148" s="6">
        <v>0</v>
      </c>
      <c r="O148" s="6">
        <v>473</v>
      </c>
      <c r="P148" s="6">
        <v>0</v>
      </c>
      <c r="Q148" s="6">
        <v>473</v>
      </c>
      <c r="R148" s="6">
        <v>0</v>
      </c>
      <c r="S148" s="44">
        <f t="shared" si="15"/>
        <v>473</v>
      </c>
      <c r="U148" s="50"/>
    </row>
    <row r="149" spans="1:21" ht="102" customHeight="1">
      <c r="A149" s="25" t="s">
        <v>67</v>
      </c>
      <c r="B149" s="26" t="s">
        <v>116</v>
      </c>
      <c r="C149" s="26" t="s">
        <v>16</v>
      </c>
      <c r="D149" s="26" t="s">
        <v>168</v>
      </c>
      <c r="E149" s="26" t="s">
        <v>22</v>
      </c>
      <c r="F149" s="26" t="s">
        <v>56</v>
      </c>
      <c r="G149" s="27" t="s">
        <v>118</v>
      </c>
      <c r="H149" s="22" t="s">
        <v>169</v>
      </c>
      <c r="I149" s="6">
        <v>18</v>
      </c>
      <c r="J149" s="6">
        <v>0</v>
      </c>
      <c r="K149" s="6">
        <v>18</v>
      </c>
      <c r="L149" s="6">
        <v>0</v>
      </c>
      <c r="M149" s="6">
        <f t="shared" si="13"/>
        <v>18</v>
      </c>
      <c r="N149" s="6">
        <v>0</v>
      </c>
      <c r="O149" s="6">
        <v>18</v>
      </c>
      <c r="P149" s="6">
        <v>0</v>
      </c>
      <c r="Q149" s="6">
        <v>18</v>
      </c>
      <c r="R149" s="6">
        <v>0</v>
      </c>
      <c r="S149" s="44">
        <f t="shared" si="15"/>
        <v>18</v>
      </c>
      <c r="U149" s="50"/>
    </row>
    <row r="150" spans="1:21" ht="110.25">
      <c r="A150" s="25" t="s">
        <v>67</v>
      </c>
      <c r="B150" s="26" t="s">
        <v>116</v>
      </c>
      <c r="C150" s="26" t="s">
        <v>16</v>
      </c>
      <c r="D150" s="26" t="s">
        <v>168</v>
      </c>
      <c r="E150" s="26" t="s">
        <v>22</v>
      </c>
      <c r="F150" s="26" t="s">
        <v>126</v>
      </c>
      <c r="G150" s="27" t="s">
        <v>118</v>
      </c>
      <c r="H150" s="22" t="s">
        <v>170</v>
      </c>
      <c r="I150" s="6">
        <v>24676.1</v>
      </c>
      <c r="J150" s="6">
        <v>0</v>
      </c>
      <c r="K150" s="6">
        <v>24676.1</v>
      </c>
      <c r="L150" s="6">
        <v>0</v>
      </c>
      <c r="M150" s="6">
        <f t="shared" si="13"/>
        <v>24676.1</v>
      </c>
      <c r="N150" s="6">
        <v>0</v>
      </c>
      <c r="O150" s="6">
        <v>24676.1</v>
      </c>
      <c r="P150" s="6">
        <v>1507.71</v>
      </c>
      <c r="Q150" s="6">
        <v>26183.81</v>
      </c>
      <c r="R150" s="6"/>
      <c r="S150" s="44">
        <f t="shared" si="15"/>
        <v>26183.81</v>
      </c>
      <c r="U150" s="50"/>
    </row>
    <row r="151" spans="1:21" ht="94.5">
      <c r="A151" s="25" t="s">
        <v>67</v>
      </c>
      <c r="B151" s="26" t="s">
        <v>116</v>
      </c>
      <c r="C151" s="26" t="s">
        <v>16</v>
      </c>
      <c r="D151" s="26" t="s">
        <v>171</v>
      </c>
      <c r="E151" s="26" t="s">
        <v>22</v>
      </c>
      <c r="F151" s="26" t="s">
        <v>5</v>
      </c>
      <c r="G151" s="27" t="s">
        <v>118</v>
      </c>
      <c r="H151" s="22" t="s">
        <v>172</v>
      </c>
      <c r="I151" s="6">
        <v>237389</v>
      </c>
      <c r="J151" s="6">
        <v>0</v>
      </c>
      <c r="K151" s="6">
        <v>237389</v>
      </c>
      <c r="L151" s="6">
        <v>0</v>
      </c>
      <c r="M151" s="6">
        <f t="shared" si="13"/>
        <v>237389</v>
      </c>
      <c r="N151" s="6">
        <v>0</v>
      </c>
      <c r="O151" s="6">
        <v>237389</v>
      </c>
      <c r="P151" s="6">
        <v>0</v>
      </c>
      <c r="Q151" s="6">
        <v>237389</v>
      </c>
      <c r="R151" s="6"/>
      <c r="S151" s="44">
        <f t="shared" si="15"/>
        <v>237389</v>
      </c>
      <c r="U151" s="50"/>
    </row>
    <row r="152" spans="1:21" ht="63">
      <c r="A152" s="25" t="s">
        <v>67</v>
      </c>
      <c r="B152" s="26" t="s">
        <v>116</v>
      </c>
      <c r="C152" s="26" t="s">
        <v>16</v>
      </c>
      <c r="D152" s="26" t="s">
        <v>173</v>
      </c>
      <c r="E152" s="26" t="s">
        <v>22</v>
      </c>
      <c r="F152" s="26" t="s">
        <v>5</v>
      </c>
      <c r="G152" s="27" t="s">
        <v>118</v>
      </c>
      <c r="H152" s="22" t="s">
        <v>174</v>
      </c>
      <c r="I152" s="6">
        <v>292</v>
      </c>
      <c r="J152" s="6">
        <v>0</v>
      </c>
      <c r="K152" s="6">
        <v>292</v>
      </c>
      <c r="L152" s="6">
        <v>0</v>
      </c>
      <c r="M152" s="6">
        <f t="shared" si="13"/>
        <v>292</v>
      </c>
      <c r="N152" s="6">
        <v>0</v>
      </c>
      <c r="O152" s="6">
        <v>292</v>
      </c>
      <c r="P152" s="6">
        <v>0</v>
      </c>
      <c r="Q152" s="6">
        <v>292</v>
      </c>
      <c r="R152" s="6">
        <v>0</v>
      </c>
      <c r="S152" s="44">
        <f t="shared" si="15"/>
        <v>292</v>
      </c>
      <c r="U152" s="50"/>
    </row>
    <row r="153" spans="1:21" ht="78.75">
      <c r="A153" s="25" t="s">
        <v>67</v>
      </c>
      <c r="B153" s="26" t="s">
        <v>116</v>
      </c>
      <c r="C153" s="26" t="s">
        <v>16</v>
      </c>
      <c r="D153" s="26" t="s">
        <v>175</v>
      </c>
      <c r="E153" s="26" t="s">
        <v>22</v>
      </c>
      <c r="F153" s="26" t="s">
        <v>53</v>
      </c>
      <c r="G153" s="27" t="s">
        <v>118</v>
      </c>
      <c r="H153" s="22" t="s">
        <v>176</v>
      </c>
      <c r="I153" s="6">
        <v>2849</v>
      </c>
      <c r="J153" s="6">
        <v>0</v>
      </c>
      <c r="K153" s="6">
        <v>2849</v>
      </c>
      <c r="L153" s="6">
        <v>0</v>
      </c>
      <c r="M153" s="6">
        <f t="shared" si="13"/>
        <v>2849</v>
      </c>
      <c r="N153" s="6">
        <v>0</v>
      </c>
      <c r="O153" s="6">
        <v>2849</v>
      </c>
      <c r="P153" s="6">
        <v>0</v>
      </c>
      <c r="Q153" s="6">
        <v>2849</v>
      </c>
      <c r="R153" s="6">
        <v>0</v>
      </c>
      <c r="S153" s="44">
        <f t="shared" si="15"/>
        <v>2849</v>
      </c>
      <c r="U153" s="50"/>
    </row>
    <row r="154" spans="1:21" ht="78.75">
      <c r="A154" s="25" t="s">
        <v>67</v>
      </c>
      <c r="B154" s="26" t="s">
        <v>116</v>
      </c>
      <c r="C154" s="26" t="s">
        <v>16</v>
      </c>
      <c r="D154" s="26" t="s">
        <v>175</v>
      </c>
      <c r="E154" s="26" t="s">
        <v>22</v>
      </c>
      <c r="F154" s="26" t="s">
        <v>56</v>
      </c>
      <c r="G154" s="27" t="s">
        <v>118</v>
      </c>
      <c r="H154" s="22" t="s">
        <v>260</v>
      </c>
      <c r="I154" s="6"/>
      <c r="J154" s="6"/>
      <c r="K154" s="6"/>
      <c r="L154" s="6">
        <v>5005.12</v>
      </c>
      <c r="M154" s="6">
        <f t="shared" si="13"/>
        <v>5005.12</v>
      </c>
      <c r="N154" s="6">
        <v>0</v>
      </c>
      <c r="O154" s="6">
        <v>5005.12</v>
      </c>
      <c r="P154" s="6">
        <v>0</v>
      </c>
      <c r="Q154" s="6">
        <v>5005.12</v>
      </c>
      <c r="R154" s="6">
        <v>0</v>
      </c>
      <c r="S154" s="44">
        <f t="shared" si="15"/>
        <v>5005.12</v>
      </c>
      <c r="U154" s="50"/>
    </row>
    <row r="155" spans="1:21" ht="63">
      <c r="A155" s="25" t="s">
        <v>67</v>
      </c>
      <c r="B155" s="26" t="s">
        <v>116</v>
      </c>
      <c r="C155" s="26" t="s">
        <v>16</v>
      </c>
      <c r="D155" s="26" t="s">
        <v>175</v>
      </c>
      <c r="E155" s="26" t="s">
        <v>22</v>
      </c>
      <c r="F155" s="26" t="s">
        <v>58</v>
      </c>
      <c r="G155" s="27" t="s">
        <v>118</v>
      </c>
      <c r="H155" s="22" t="s">
        <v>177</v>
      </c>
      <c r="I155" s="6">
        <v>0</v>
      </c>
      <c r="J155" s="6">
        <v>7671</v>
      </c>
      <c r="K155" s="6">
        <v>7671</v>
      </c>
      <c r="L155" s="6">
        <v>0</v>
      </c>
      <c r="M155" s="6">
        <f t="shared" si="13"/>
        <v>7671</v>
      </c>
      <c r="N155" s="6">
        <v>0</v>
      </c>
      <c r="O155" s="6">
        <v>7671</v>
      </c>
      <c r="P155" s="6">
        <v>0</v>
      </c>
      <c r="Q155" s="6">
        <v>7671</v>
      </c>
      <c r="R155" s="6">
        <v>0</v>
      </c>
      <c r="S155" s="44">
        <f t="shared" si="15"/>
        <v>7671</v>
      </c>
      <c r="U155" s="50"/>
    </row>
    <row r="156" spans="1:21" ht="78.75">
      <c r="A156" s="25" t="s">
        <v>67</v>
      </c>
      <c r="B156" s="26" t="s">
        <v>116</v>
      </c>
      <c r="C156" s="26" t="s">
        <v>16</v>
      </c>
      <c r="D156" s="26" t="s">
        <v>175</v>
      </c>
      <c r="E156" s="26" t="s">
        <v>22</v>
      </c>
      <c r="F156" s="26" t="s">
        <v>128</v>
      </c>
      <c r="G156" s="27" t="s">
        <v>118</v>
      </c>
      <c r="H156" s="36" t="s">
        <v>251</v>
      </c>
      <c r="I156" s="6">
        <v>0</v>
      </c>
      <c r="J156" s="6">
        <v>3675</v>
      </c>
      <c r="K156" s="6">
        <f>J156</f>
        <v>3675</v>
      </c>
      <c r="L156" s="6">
        <v>0</v>
      </c>
      <c r="M156" s="6">
        <f t="shared" si="13"/>
        <v>3675</v>
      </c>
      <c r="N156" s="6">
        <v>0</v>
      </c>
      <c r="O156" s="6">
        <v>3675</v>
      </c>
      <c r="P156" s="6">
        <v>0</v>
      </c>
      <c r="Q156" s="6">
        <v>3675</v>
      </c>
      <c r="R156" s="6">
        <v>0</v>
      </c>
      <c r="S156" s="44">
        <f t="shared" si="15"/>
        <v>3675</v>
      </c>
      <c r="U156" s="50"/>
    </row>
    <row r="157" spans="1:21" ht="47.25">
      <c r="A157" s="25" t="s">
        <v>67</v>
      </c>
      <c r="B157" s="26" t="s">
        <v>116</v>
      </c>
      <c r="C157" s="26" t="s">
        <v>16</v>
      </c>
      <c r="D157" s="26" t="s">
        <v>175</v>
      </c>
      <c r="E157" s="26" t="s">
        <v>22</v>
      </c>
      <c r="F157" s="26" t="s">
        <v>178</v>
      </c>
      <c r="G157" s="27" t="s">
        <v>118</v>
      </c>
      <c r="H157" s="22" t="s">
        <v>179</v>
      </c>
      <c r="I157" s="6">
        <v>0</v>
      </c>
      <c r="J157" s="6">
        <f>342.15+207.76</f>
        <v>549.91</v>
      </c>
      <c r="K157" s="6">
        <f>J157</f>
        <v>549.91</v>
      </c>
      <c r="L157" s="6">
        <f>4477.91+99+356.819+1205.699+48</f>
        <v>6187.428</v>
      </c>
      <c r="M157" s="6">
        <f t="shared" si="13"/>
        <v>6737.338</v>
      </c>
      <c r="N157" s="6">
        <f>367.68+48.9+209.89+300+809.99</f>
        <v>1736.46</v>
      </c>
      <c r="O157" s="6">
        <v>9129.47</v>
      </c>
      <c r="P157" s="6">
        <v>162.36</v>
      </c>
      <c r="Q157" s="6">
        <v>9291.83</v>
      </c>
      <c r="R157" s="6">
        <v>200</v>
      </c>
      <c r="S157" s="44">
        <f t="shared" si="15"/>
        <v>9491.83</v>
      </c>
      <c r="U157" s="50"/>
    </row>
    <row r="158" spans="1:21" ht="78.75">
      <c r="A158" s="25" t="s">
        <v>67</v>
      </c>
      <c r="B158" s="26" t="s">
        <v>116</v>
      </c>
      <c r="C158" s="26" t="s">
        <v>16</v>
      </c>
      <c r="D158" s="26" t="s">
        <v>175</v>
      </c>
      <c r="E158" s="26" t="s">
        <v>22</v>
      </c>
      <c r="F158" s="26" t="s">
        <v>304</v>
      </c>
      <c r="G158" s="27" t="s">
        <v>118</v>
      </c>
      <c r="H158" s="22" t="s">
        <v>305</v>
      </c>
      <c r="I158" s="6"/>
      <c r="J158" s="6"/>
      <c r="K158" s="6"/>
      <c r="L158" s="6"/>
      <c r="M158" s="6"/>
      <c r="N158" s="6"/>
      <c r="O158" s="6"/>
      <c r="P158" s="6"/>
      <c r="Q158" s="6"/>
      <c r="R158" s="6">
        <v>2600</v>
      </c>
      <c r="S158" s="44">
        <f t="shared" si="15"/>
        <v>2600</v>
      </c>
      <c r="U158" s="50"/>
    </row>
    <row r="159" spans="1:37" s="24" customFormat="1" ht="31.5">
      <c r="A159" s="25" t="s">
        <v>99</v>
      </c>
      <c r="B159" s="26" t="s">
        <v>116</v>
      </c>
      <c r="C159" s="26" t="s">
        <v>180</v>
      </c>
      <c r="D159" s="26" t="s">
        <v>181</v>
      </c>
      <c r="E159" s="26" t="s">
        <v>219</v>
      </c>
      <c r="F159" s="26" t="s">
        <v>5</v>
      </c>
      <c r="G159" s="27" t="s">
        <v>114</v>
      </c>
      <c r="H159" s="3" t="s">
        <v>243</v>
      </c>
      <c r="I159" s="6">
        <v>207.7</v>
      </c>
      <c r="J159" s="6">
        <v>218.4</v>
      </c>
      <c r="K159" s="6">
        <v>426.1</v>
      </c>
      <c r="L159" s="6">
        <f>L162</f>
        <v>1183.55</v>
      </c>
      <c r="M159" s="6">
        <f t="shared" si="13"/>
        <v>1609.65</v>
      </c>
      <c r="N159" s="6">
        <f>N162</f>
        <v>1606.58</v>
      </c>
      <c r="O159" s="6">
        <f>O162+O160</f>
        <v>3986.98</v>
      </c>
      <c r="P159" s="6">
        <f>P162+P160</f>
        <v>17015.4</v>
      </c>
      <c r="Q159" s="6">
        <f>Q162+Q160</f>
        <v>21002.38</v>
      </c>
      <c r="R159" s="6">
        <f>R162+R160</f>
        <v>2969.74</v>
      </c>
      <c r="S159" s="44">
        <f t="shared" si="15"/>
        <v>23972.120000000003</v>
      </c>
      <c r="T159" s="23"/>
      <c r="U159" s="50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</row>
    <row r="160" spans="1:37" s="24" customFormat="1" ht="33.75" customHeight="1">
      <c r="A160" s="25" t="s">
        <v>99</v>
      </c>
      <c r="B160" s="26" t="s">
        <v>202</v>
      </c>
      <c r="C160" s="26" t="s">
        <v>180</v>
      </c>
      <c r="D160" s="26" t="s">
        <v>181</v>
      </c>
      <c r="E160" s="26" t="s">
        <v>22</v>
      </c>
      <c r="F160" s="26" t="s">
        <v>53</v>
      </c>
      <c r="G160" s="27" t="s">
        <v>114</v>
      </c>
      <c r="H160" s="22" t="s">
        <v>288</v>
      </c>
      <c r="I160" s="6"/>
      <c r="J160" s="6"/>
      <c r="K160" s="6"/>
      <c r="L160" s="6"/>
      <c r="M160" s="6"/>
      <c r="N160" s="6"/>
      <c r="O160" s="6"/>
      <c r="P160" s="6">
        <v>300</v>
      </c>
      <c r="Q160" s="6">
        <f>Q161</f>
        <v>300</v>
      </c>
      <c r="R160" s="6">
        <f>R161</f>
        <v>-243</v>
      </c>
      <c r="S160" s="44">
        <f t="shared" si="15"/>
        <v>57</v>
      </c>
      <c r="T160" s="23"/>
      <c r="U160" s="50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</row>
    <row r="161" spans="1:37" s="24" customFormat="1" ht="33.75" customHeight="1">
      <c r="A161" s="25" t="s">
        <v>261</v>
      </c>
      <c r="B161" s="26" t="s">
        <v>202</v>
      </c>
      <c r="C161" s="26" t="s">
        <v>180</v>
      </c>
      <c r="D161" s="26" t="s">
        <v>181</v>
      </c>
      <c r="E161" s="26" t="s">
        <v>22</v>
      </c>
      <c r="F161" s="26" t="s">
        <v>53</v>
      </c>
      <c r="G161" s="27" t="s">
        <v>114</v>
      </c>
      <c r="H161" s="28" t="s">
        <v>262</v>
      </c>
      <c r="I161" s="6"/>
      <c r="J161" s="6"/>
      <c r="K161" s="6"/>
      <c r="L161" s="6"/>
      <c r="M161" s="6"/>
      <c r="N161" s="6"/>
      <c r="O161" s="6"/>
      <c r="P161" s="6"/>
      <c r="Q161" s="6">
        <v>300</v>
      </c>
      <c r="R161" s="6">
        <v>-243</v>
      </c>
      <c r="S161" s="44">
        <f t="shared" si="15"/>
        <v>57</v>
      </c>
      <c r="T161" s="48"/>
      <c r="U161" s="50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</row>
    <row r="162" spans="1:37" s="24" customFormat="1" ht="31.5">
      <c r="A162" s="25" t="s">
        <v>99</v>
      </c>
      <c r="B162" s="26" t="s">
        <v>202</v>
      </c>
      <c r="C162" s="26" t="s">
        <v>180</v>
      </c>
      <c r="D162" s="26" t="s">
        <v>181</v>
      </c>
      <c r="E162" s="26" t="s">
        <v>22</v>
      </c>
      <c r="F162" s="26" t="s">
        <v>56</v>
      </c>
      <c r="G162" s="27" t="s">
        <v>114</v>
      </c>
      <c r="H162" s="22" t="s">
        <v>182</v>
      </c>
      <c r="I162" s="6">
        <v>207.7</v>
      </c>
      <c r="J162" s="6">
        <f>J163+J165</f>
        <v>218.39999999999998</v>
      </c>
      <c r="K162" s="6">
        <f>I162+J162</f>
        <v>426.09999999999997</v>
      </c>
      <c r="L162" s="6">
        <f>SUM(L163:L165)</f>
        <v>1183.55</v>
      </c>
      <c r="M162" s="6">
        <f t="shared" si="13"/>
        <v>1609.6499999999999</v>
      </c>
      <c r="N162" s="6">
        <f>SUM(N163:N165)</f>
        <v>1606.58</v>
      </c>
      <c r="O162" s="6">
        <f>O163+O164+O165</f>
        <v>3986.98</v>
      </c>
      <c r="P162" s="6">
        <f>P163+P164+P165</f>
        <v>16715.4</v>
      </c>
      <c r="Q162" s="6">
        <f>Q163+Q164+Q165</f>
        <v>20702.38</v>
      </c>
      <c r="R162" s="6">
        <f>R163+R164+R165</f>
        <v>3212.74</v>
      </c>
      <c r="S162" s="44">
        <f t="shared" si="15"/>
        <v>23915.120000000003</v>
      </c>
      <c r="T162" s="48"/>
      <c r="U162" s="50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</row>
    <row r="163" spans="1:21" ht="20.25" customHeight="1">
      <c r="A163" s="25" t="s">
        <v>110</v>
      </c>
      <c r="B163" s="26" t="s">
        <v>116</v>
      </c>
      <c r="C163" s="26" t="s">
        <v>180</v>
      </c>
      <c r="D163" s="26" t="s">
        <v>181</v>
      </c>
      <c r="E163" s="26" t="s">
        <v>22</v>
      </c>
      <c r="F163" s="26" t="s">
        <v>56</v>
      </c>
      <c r="G163" s="27" t="s">
        <v>114</v>
      </c>
      <c r="H163" s="28" t="s">
        <v>289</v>
      </c>
      <c r="I163" s="6">
        <v>207.7</v>
      </c>
      <c r="J163" s="6">
        <v>39.3</v>
      </c>
      <c r="K163" s="6">
        <v>247</v>
      </c>
      <c r="L163" s="6">
        <v>-247</v>
      </c>
      <c r="M163" s="6">
        <f t="shared" si="13"/>
        <v>0</v>
      </c>
      <c r="N163" s="6">
        <v>0</v>
      </c>
      <c r="O163" s="6">
        <f>M163+N163</f>
        <v>0</v>
      </c>
      <c r="P163" s="6">
        <v>15000</v>
      </c>
      <c r="Q163" s="6">
        <v>15000</v>
      </c>
      <c r="R163" s="6">
        <v>0</v>
      </c>
      <c r="S163" s="44">
        <f t="shared" si="15"/>
        <v>15000</v>
      </c>
      <c r="T163" s="48"/>
      <c r="U163" s="50"/>
    </row>
    <row r="164" spans="1:21" ht="30" customHeight="1">
      <c r="A164" s="25" t="s">
        <v>261</v>
      </c>
      <c r="B164" s="26" t="s">
        <v>116</v>
      </c>
      <c r="C164" s="26" t="s">
        <v>180</v>
      </c>
      <c r="D164" s="26" t="s">
        <v>181</v>
      </c>
      <c r="E164" s="26" t="s">
        <v>22</v>
      </c>
      <c r="F164" s="26" t="s">
        <v>56</v>
      </c>
      <c r="G164" s="27" t="s">
        <v>114</v>
      </c>
      <c r="H164" s="28" t="s">
        <v>262</v>
      </c>
      <c r="I164" s="6"/>
      <c r="J164" s="6"/>
      <c r="K164" s="6"/>
      <c r="L164" s="6">
        <v>714.13</v>
      </c>
      <c r="M164" s="6">
        <f t="shared" si="13"/>
        <v>714.13</v>
      </c>
      <c r="N164" s="6">
        <f>33+25.5-15</f>
        <v>43.5</v>
      </c>
      <c r="O164" s="6">
        <v>1528.38</v>
      </c>
      <c r="P164" s="6">
        <v>995.85</v>
      </c>
      <c r="Q164" s="6">
        <v>2524.23</v>
      </c>
      <c r="R164" s="6">
        <v>430.2</v>
      </c>
      <c r="S164" s="44">
        <f t="shared" si="15"/>
        <v>2954.43</v>
      </c>
      <c r="T164" s="48"/>
      <c r="U164" s="50"/>
    </row>
    <row r="165" spans="1:21" ht="31.5">
      <c r="A165" s="25" t="s">
        <v>71</v>
      </c>
      <c r="B165" s="26" t="s">
        <v>116</v>
      </c>
      <c r="C165" s="26" t="s">
        <v>180</v>
      </c>
      <c r="D165" s="26" t="s">
        <v>181</v>
      </c>
      <c r="E165" s="26" t="s">
        <v>22</v>
      </c>
      <c r="F165" s="26" t="s">
        <v>56</v>
      </c>
      <c r="G165" s="27" t="s">
        <v>114</v>
      </c>
      <c r="H165" s="28" t="s">
        <v>287</v>
      </c>
      <c r="I165" s="6">
        <v>0</v>
      </c>
      <c r="J165" s="6">
        <v>179.1</v>
      </c>
      <c r="K165" s="6">
        <v>179.1</v>
      </c>
      <c r="L165" s="6">
        <v>716.42</v>
      </c>
      <c r="M165" s="6">
        <f t="shared" si="13"/>
        <v>895.52</v>
      </c>
      <c r="N165" s="6">
        <v>1563.08</v>
      </c>
      <c r="O165" s="6">
        <v>2458.6</v>
      </c>
      <c r="P165" s="6">
        <v>719.55</v>
      </c>
      <c r="Q165" s="6">
        <v>3178.15</v>
      </c>
      <c r="R165" s="6">
        <v>2782.54</v>
      </c>
      <c r="S165" s="44">
        <f t="shared" si="15"/>
        <v>5960.6900000000005</v>
      </c>
      <c r="T165" s="48"/>
      <c r="U165" s="50"/>
    </row>
    <row r="166" spans="1:37" s="24" customFormat="1" ht="54" customHeight="1">
      <c r="A166" s="25" t="s">
        <v>99</v>
      </c>
      <c r="B166" s="26" t="s">
        <v>116</v>
      </c>
      <c r="C166" s="26" t="s">
        <v>183</v>
      </c>
      <c r="D166" s="26" t="s">
        <v>181</v>
      </c>
      <c r="E166" s="26" t="s">
        <v>219</v>
      </c>
      <c r="F166" s="26" t="s">
        <v>5</v>
      </c>
      <c r="G166" s="27" t="s">
        <v>118</v>
      </c>
      <c r="H166" s="3" t="s">
        <v>242</v>
      </c>
      <c r="I166" s="6">
        <v>-9024.96</v>
      </c>
      <c r="J166" s="6">
        <v>0</v>
      </c>
      <c r="K166" s="6">
        <v>-9024.96</v>
      </c>
      <c r="L166" s="6">
        <f>L167</f>
        <v>1753.04</v>
      </c>
      <c r="M166" s="6">
        <f t="shared" si="13"/>
        <v>-7271.919999999999</v>
      </c>
      <c r="N166" s="6">
        <f>N167</f>
        <v>0</v>
      </c>
      <c r="O166" s="6">
        <f>O167</f>
        <v>-7271.92</v>
      </c>
      <c r="P166" s="6">
        <f>P167</f>
        <v>0</v>
      </c>
      <c r="Q166" s="6">
        <f>Q167</f>
        <v>-7271.92</v>
      </c>
      <c r="R166" s="6">
        <f>R167</f>
        <v>0</v>
      </c>
      <c r="S166" s="44">
        <f t="shared" si="15"/>
        <v>-7271.92</v>
      </c>
      <c r="T166" s="23"/>
      <c r="U166" s="50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</row>
    <row r="167" spans="1:21" ht="63">
      <c r="A167" s="25" t="s">
        <v>67</v>
      </c>
      <c r="B167" s="26" t="s">
        <v>116</v>
      </c>
      <c r="C167" s="26" t="s">
        <v>183</v>
      </c>
      <c r="D167" s="26" t="s">
        <v>181</v>
      </c>
      <c r="E167" s="26" t="s">
        <v>22</v>
      </c>
      <c r="F167" s="26" t="s">
        <v>5</v>
      </c>
      <c r="G167" s="27" t="s">
        <v>118</v>
      </c>
      <c r="H167" s="22" t="s">
        <v>184</v>
      </c>
      <c r="I167" s="6">
        <v>-9024.96</v>
      </c>
      <c r="J167" s="6">
        <v>0</v>
      </c>
      <c r="K167" s="6">
        <v>-9024.96</v>
      </c>
      <c r="L167" s="6">
        <f>1753.04</f>
        <v>1753.04</v>
      </c>
      <c r="M167" s="6">
        <f t="shared" si="13"/>
        <v>-7271.919999999999</v>
      </c>
      <c r="N167" s="6">
        <v>0</v>
      </c>
      <c r="O167" s="6">
        <v>-7271.92</v>
      </c>
      <c r="P167" s="6">
        <v>0</v>
      </c>
      <c r="Q167" s="6">
        <v>-7271.92</v>
      </c>
      <c r="R167" s="6">
        <v>0</v>
      </c>
      <c r="S167" s="44">
        <f t="shared" si="15"/>
        <v>-7271.92</v>
      </c>
      <c r="U167" s="50"/>
    </row>
    <row r="168" spans="1:37" s="43" customFormat="1" ht="21" customHeight="1">
      <c r="A168" s="57" t="s">
        <v>192</v>
      </c>
      <c r="B168" s="57"/>
      <c r="C168" s="57"/>
      <c r="D168" s="57"/>
      <c r="E168" s="57"/>
      <c r="F168" s="57"/>
      <c r="G168" s="57"/>
      <c r="H168" s="57"/>
      <c r="I168" s="6">
        <f>I88+I8+I166</f>
        <v>2547767.3899999997</v>
      </c>
      <c r="J168" s="6">
        <f>J88+J8+J166</f>
        <v>35434.25</v>
      </c>
      <c r="K168" s="6">
        <f aca="true" t="shared" si="16" ref="K168:Q168">K88+K8</f>
        <v>2583201.64</v>
      </c>
      <c r="L168" s="6">
        <f t="shared" si="16"/>
        <v>82553.448</v>
      </c>
      <c r="M168" s="6">
        <f t="shared" si="16"/>
        <v>2665755.088</v>
      </c>
      <c r="N168" s="6">
        <f t="shared" si="16"/>
        <v>64449.08</v>
      </c>
      <c r="O168" s="6">
        <f>O88+O8</f>
        <v>2709695.49</v>
      </c>
      <c r="P168" s="6">
        <f t="shared" si="16"/>
        <v>105034.72</v>
      </c>
      <c r="Q168" s="6">
        <f t="shared" si="16"/>
        <v>2814730.21</v>
      </c>
      <c r="R168" s="6">
        <f>R88+R8</f>
        <v>28937.602</v>
      </c>
      <c r="S168" s="44">
        <f t="shared" si="15"/>
        <v>2843667.812</v>
      </c>
      <c r="T168" s="55"/>
      <c r="U168" s="50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</row>
    <row r="169" spans="1:37" s="43" customFormat="1" ht="21" customHeight="1">
      <c r="A169" s="57" t="s">
        <v>193</v>
      </c>
      <c r="B169" s="57"/>
      <c r="C169" s="57"/>
      <c r="D169" s="57"/>
      <c r="E169" s="57"/>
      <c r="F169" s="57"/>
      <c r="G169" s="57"/>
      <c r="H169" s="57"/>
      <c r="I169" s="6">
        <f aca="true" t="shared" si="17" ref="I169:Q169">I8+I159</f>
        <v>929820.8499999999</v>
      </c>
      <c r="J169" s="6">
        <f t="shared" si="17"/>
        <v>23223.7</v>
      </c>
      <c r="K169" s="6">
        <f t="shared" si="17"/>
        <v>953044.5499999999</v>
      </c>
      <c r="L169" s="6">
        <f t="shared" si="17"/>
        <v>60251.87000000001</v>
      </c>
      <c r="M169" s="6">
        <f t="shared" si="17"/>
        <v>1013296.42</v>
      </c>
      <c r="N169" s="6">
        <f t="shared" si="17"/>
        <v>31325.620000000003</v>
      </c>
      <c r="O169" s="6">
        <f t="shared" si="17"/>
        <v>1020963.29</v>
      </c>
      <c r="P169" s="6">
        <f t="shared" si="17"/>
        <v>37996.62</v>
      </c>
      <c r="Q169" s="6">
        <f t="shared" si="17"/>
        <v>1058959.91</v>
      </c>
      <c r="R169" s="6">
        <f>R8+R159</f>
        <v>19512.492</v>
      </c>
      <c r="S169" s="44">
        <f t="shared" si="15"/>
        <v>1078472.402</v>
      </c>
      <c r="T169" s="55"/>
      <c r="U169" s="50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</row>
    <row r="170" spans="1:37" s="43" customFormat="1" ht="20.25" customHeight="1">
      <c r="A170" s="56" t="s">
        <v>194</v>
      </c>
      <c r="B170" s="56"/>
      <c r="C170" s="56"/>
      <c r="D170" s="56"/>
      <c r="E170" s="56"/>
      <c r="F170" s="56"/>
      <c r="G170" s="56"/>
      <c r="H170" s="56"/>
      <c r="I170" s="6">
        <f aca="true" t="shared" si="18" ref="I170:P170">I169-I159-I46</f>
        <v>816243.5199999999</v>
      </c>
      <c r="J170" s="6">
        <f t="shared" si="18"/>
        <v>23000</v>
      </c>
      <c r="K170" s="44">
        <f t="shared" si="18"/>
        <v>839243.52</v>
      </c>
      <c r="L170" s="44">
        <f t="shared" si="18"/>
        <v>23776.000000000007</v>
      </c>
      <c r="M170" s="44">
        <f t="shared" si="18"/>
        <v>863019.52</v>
      </c>
      <c r="N170" s="44">
        <f t="shared" si="18"/>
        <v>25780</v>
      </c>
      <c r="O170" s="44">
        <f t="shared" si="18"/>
        <v>888799.52</v>
      </c>
      <c r="P170" s="44">
        <f t="shared" si="18"/>
        <v>17800</v>
      </c>
      <c r="Q170" s="44">
        <f>Q169-Q46-Q159</f>
        <v>906599.5199999999</v>
      </c>
      <c r="R170" s="44">
        <f>R169-R49-R53-R159</f>
        <v>31509</v>
      </c>
      <c r="S170" s="44" t="s">
        <v>306</v>
      </c>
      <c r="T170" s="55"/>
      <c r="U170" s="50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</row>
    <row r="171" spans="1:7" ht="15.75">
      <c r="A171" s="33"/>
      <c r="B171" s="34"/>
      <c r="C171" s="34"/>
      <c r="D171" s="34"/>
      <c r="E171" s="34"/>
      <c r="F171" s="34"/>
      <c r="G171" s="34"/>
    </row>
    <row r="172" spans="1:7" ht="15.75">
      <c r="A172" s="33"/>
      <c r="B172" s="34"/>
      <c r="C172" s="34"/>
      <c r="D172" s="34"/>
      <c r="E172" s="34"/>
      <c r="F172" s="34"/>
      <c r="G172" s="34"/>
    </row>
    <row r="173" spans="1:7" ht="15.75">
      <c r="A173" s="33"/>
      <c r="B173" s="34"/>
      <c r="C173" s="34"/>
      <c r="D173" s="34"/>
      <c r="E173" s="34"/>
      <c r="F173" s="34"/>
      <c r="G173" s="34"/>
    </row>
    <row r="174" spans="1:18" ht="15.75">
      <c r="A174" s="33"/>
      <c r="B174" s="34"/>
      <c r="C174" s="34"/>
      <c r="D174" s="34"/>
      <c r="E174" s="34"/>
      <c r="F174" s="34"/>
      <c r="G174" s="34"/>
      <c r="P174" s="45">
        <f>17800-P170</f>
        <v>0</v>
      </c>
      <c r="R174" s="45"/>
    </row>
    <row r="175" spans="2:7" ht="15.75">
      <c r="B175" s="34"/>
      <c r="C175" s="34"/>
      <c r="D175" s="34"/>
      <c r="E175" s="34"/>
      <c r="F175" s="34"/>
      <c r="G175" s="34"/>
    </row>
    <row r="176" spans="2:7" ht="15.75">
      <c r="B176" s="34"/>
      <c r="C176" s="34"/>
      <c r="D176" s="34"/>
      <c r="E176" s="34"/>
      <c r="F176" s="34"/>
      <c r="G176" s="34"/>
    </row>
    <row r="177" spans="1:7" ht="15.75">
      <c r="A177" s="33"/>
      <c r="B177" s="34"/>
      <c r="C177" s="34"/>
      <c r="D177" s="34"/>
      <c r="E177" s="34"/>
      <c r="F177" s="34"/>
      <c r="G177" s="34"/>
    </row>
    <row r="178" spans="1:7" ht="15.75">
      <c r="A178" s="33"/>
      <c r="B178" s="34"/>
      <c r="C178" s="34"/>
      <c r="D178" s="34"/>
      <c r="E178" s="34"/>
      <c r="F178" s="34"/>
      <c r="G178" s="34"/>
    </row>
    <row r="179" spans="1:7" ht="15.75">
      <c r="A179" s="33"/>
      <c r="B179" s="34"/>
      <c r="C179" s="34"/>
      <c r="D179" s="34"/>
      <c r="E179" s="34"/>
      <c r="F179" s="34"/>
      <c r="G179" s="34"/>
    </row>
    <row r="180" spans="1:7" ht="15.75">
      <c r="A180" s="33"/>
      <c r="B180" s="34"/>
      <c r="C180" s="34"/>
      <c r="D180" s="34"/>
      <c r="E180" s="34"/>
      <c r="F180" s="34"/>
      <c r="G180" s="34"/>
    </row>
    <row r="181" spans="1:7" ht="15.75">
      <c r="A181" s="33"/>
      <c r="B181" s="34"/>
      <c r="C181" s="34"/>
      <c r="D181" s="34"/>
      <c r="E181" s="34"/>
      <c r="F181" s="34"/>
      <c r="G181" s="34"/>
    </row>
    <row r="182" spans="1:7" ht="15.75">
      <c r="A182" s="33"/>
      <c r="B182" s="34"/>
      <c r="C182" s="34"/>
      <c r="D182" s="34"/>
      <c r="E182" s="34"/>
      <c r="F182" s="34"/>
      <c r="G182" s="34"/>
    </row>
    <row r="183" spans="1:7" ht="15.75">
      <c r="A183" s="33"/>
      <c r="B183" s="34"/>
      <c r="C183" s="34"/>
      <c r="D183" s="34"/>
      <c r="E183" s="34"/>
      <c r="F183" s="34"/>
      <c r="G183" s="34"/>
    </row>
    <row r="184" spans="1:7" ht="15.75">
      <c r="A184" s="33"/>
      <c r="B184" s="34"/>
      <c r="C184" s="34"/>
      <c r="D184" s="34"/>
      <c r="E184" s="34"/>
      <c r="F184" s="34"/>
      <c r="G184" s="34"/>
    </row>
    <row r="185" spans="1:7" ht="15.75">
      <c r="A185" s="33"/>
      <c r="B185" s="34"/>
      <c r="C185" s="34"/>
      <c r="D185" s="34"/>
      <c r="E185" s="34"/>
      <c r="F185" s="34"/>
      <c r="G185" s="34"/>
    </row>
    <row r="186" spans="1:7" ht="15.75">
      <c r="A186" s="33"/>
      <c r="B186" s="34"/>
      <c r="C186" s="34"/>
      <c r="D186" s="34"/>
      <c r="E186" s="34"/>
      <c r="F186" s="34"/>
      <c r="G186" s="34"/>
    </row>
    <row r="187" spans="1:7" ht="15.75">
      <c r="A187" s="33"/>
      <c r="B187" s="34"/>
      <c r="C187" s="34"/>
      <c r="D187" s="34"/>
      <c r="E187" s="34"/>
      <c r="F187" s="34"/>
      <c r="G187" s="34"/>
    </row>
    <row r="188" spans="1:7" ht="15.75">
      <c r="A188" s="33"/>
      <c r="B188" s="34"/>
      <c r="C188" s="34"/>
      <c r="D188" s="34"/>
      <c r="E188" s="34"/>
      <c r="F188" s="34"/>
      <c r="G188" s="34"/>
    </row>
    <row r="189" spans="1:7" ht="15.75">
      <c r="A189" s="33"/>
      <c r="B189" s="34"/>
      <c r="C189" s="34"/>
      <c r="D189" s="34"/>
      <c r="E189" s="34"/>
      <c r="F189" s="34"/>
      <c r="G189" s="34"/>
    </row>
    <row r="190" spans="1:7" ht="15.75">
      <c r="A190" s="33"/>
      <c r="B190" s="34"/>
      <c r="C190" s="34"/>
      <c r="D190" s="34"/>
      <c r="E190" s="34"/>
      <c r="F190" s="34"/>
      <c r="G190" s="34"/>
    </row>
  </sheetData>
  <sheetProtection/>
  <mergeCells count="11">
    <mergeCell ref="R1:S1"/>
    <mergeCell ref="P1:Q1"/>
    <mergeCell ref="A88:G88"/>
    <mergeCell ref="N1:O1"/>
    <mergeCell ref="A6:G6"/>
    <mergeCell ref="A7:G7"/>
    <mergeCell ref="A170:H170"/>
    <mergeCell ref="A168:H168"/>
    <mergeCell ref="A169:H169"/>
    <mergeCell ref="A8:G8"/>
    <mergeCell ref="A9:G9"/>
  </mergeCells>
  <printOptions/>
  <pageMargins left="1.1811023622047245" right="0.3937007874015748" top="0.5905511811023623" bottom="0.5905511811023623" header="0.11811023622047245" footer="0"/>
  <pageSetup firstPageNumber="2" useFirstPageNumber="1" fitToHeight="0" horizontalDpi="600" verticalDpi="600" orientation="portrait" paperSize="9" scale="70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Ульяна Наумова</cp:lastModifiedBy>
  <cp:lastPrinted>2011-12-22T01:42:10Z</cp:lastPrinted>
  <dcterms:created xsi:type="dcterms:W3CDTF">2005-12-28T19:43:42Z</dcterms:created>
  <dcterms:modified xsi:type="dcterms:W3CDTF">2011-12-29T07:44:30Z</dcterms:modified>
  <cp:category/>
  <cp:version/>
  <cp:contentType/>
  <cp:contentStatus/>
</cp:coreProperties>
</file>